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00 - ARQUIVO\2020-03-18 - PM PA - DRE MONTE AZUL\01 - PROJETO\03 - PROJETO EXECUTIVO\R02 - NOVA LICITAÇÃO\ORÇAMENTO\R01\"/>
    </mc:Choice>
  </mc:AlternateContent>
  <xr:revisionPtr revIDLastSave="0" documentId="13_ncr:1_{50974A9D-F5DC-4038-9EF4-CDF12106BF04}" xr6:coauthVersionLast="36" xr6:coauthVersionMax="36" xr10:uidLastSave="{00000000-0000-0000-0000-000000000000}"/>
  <bookViews>
    <workbookView xWindow="0" yWindow="0" windowWidth="10095" windowHeight="7800" tabRatio="628" activeTab="5" xr2:uid="{00000000-000D-0000-FFFF-FFFF00000000}"/>
  </bookViews>
  <sheets>
    <sheet name="Planilha1" sheetId="21" r:id="rId1"/>
    <sheet name="DADOS" sheetId="4" r:id="rId2"/>
    <sheet name="MEMORIA DE CALCULO" sheetId="9" r:id="rId3"/>
    <sheet name="ORÇAMENTO FINAL" sheetId="2" r:id="rId4"/>
    <sheet name="CURVA ABC" sheetId="7" r:id="rId5"/>
    <sheet name="COMPOSIÇÃO" sheetId="8" r:id="rId6"/>
    <sheet name="CRONOGRAMA PARA 5 MESES" sheetId="12" r:id="rId7"/>
    <sheet name="COTAÇÕES" sheetId="3" r:id="rId8"/>
    <sheet name="CRONOGRAMA PARA 6 MESES" sheetId="13" r:id="rId9"/>
    <sheet name="CRONOGRAMA PARA 3 MESES" sheetId="10" r:id="rId10"/>
    <sheet name="CRONOGRAMA PARA 4 MESES" sheetId="11" r:id="rId11"/>
    <sheet name="CRONOGRAMA PARA 7 MESES" sheetId="15" r:id="rId12"/>
    <sheet name="CRONOGRAMA PARA 8 MESES" sheetId="14" r:id="rId13"/>
    <sheet name="CRONOGRAMA PARA 9 MESES" sheetId="16" r:id="rId14"/>
    <sheet name="CRONOGRAMA PARA 10 MESES" sheetId="17" r:id="rId15"/>
    <sheet name="CRONOGRAMA PARA 11 MESES" sheetId="20" r:id="rId16"/>
    <sheet name="CRONOGRAMA PARA 12 MESES" sheetId="19" r:id="rId17"/>
  </sheets>
  <definedNames>
    <definedName name="_xlnm.Print_Area" localSheetId="5">COMPOSIÇÃO!$A$1:$J$213</definedName>
    <definedName name="_xlnm.Print_Area" localSheetId="7">COTAÇÕES!$A$1:$H$17</definedName>
    <definedName name="_xlnm.Print_Area" localSheetId="14">'CRONOGRAMA PARA 10 MESES'!$A$1:$P$19</definedName>
    <definedName name="_xlnm.Print_Area" localSheetId="15">'CRONOGRAMA PARA 11 MESES'!$A$1:$Q$19</definedName>
    <definedName name="_xlnm.Print_Area" localSheetId="16">'CRONOGRAMA PARA 12 MESES'!$A$1:$R$30</definedName>
    <definedName name="_xlnm.Print_Area" localSheetId="9">'CRONOGRAMA PARA 3 MESES'!$A$1:$E$19</definedName>
    <definedName name="_xlnm.Print_Area" localSheetId="10">'CRONOGRAMA PARA 4 MESES'!$A$1:$G$19</definedName>
    <definedName name="_xlnm.Print_Area" localSheetId="6">'CRONOGRAMA PARA 5 MESES'!$A$1:$H$27</definedName>
    <definedName name="_xlnm.Print_Area" localSheetId="8">'CRONOGRAMA PARA 6 MESES'!$A$1:$I$31</definedName>
    <definedName name="_xlnm.Print_Area" localSheetId="11">'CRONOGRAMA PARA 7 MESES'!$A$1:$J$19</definedName>
    <definedName name="_xlnm.Print_Area" localSheetId="12">'CRONOGRAMA PARA 8 MESES'!$A$1:$N$24</definedName>
    <definedName name="_xlnm.Print_Area" localSheetId="13">'CRONOGRAMA PARA 9 MESES'!$A$1:$O$24</definedName>
    <definedName name="_xlnm.Print_Area" localSheetId="4">'CURVA ABC'!$A$1:$J$91</definedName>
    <definedName name="_xlnm.Print_Area" localSheetId="1">DADOS!$A$1:$D$17</definedName>
    <definedName name="_xlnm.Print_Area" localSheetId="2">'MEMORIA DE CALCULO'!$A$1:$H$460</definedName>
    <definedName name="_xlnm.Print_Area" localSheetId="3">'ORÇAMENTO FINAL'!$A$1:$I$117</definedName>
    <definedName name="_xlnm.Print_Titles" localSheetId="5">COMPOSIÇÃO!$7:$8</definedName>
    <definedName name="_xlnm.Print_Titles" localSheetId="7">COTAÇÕES!$5:$7</definedName>
    <definedName name="_xlnm.Print_Titles" localSheetId="14">'CRONOGRAMA PARA 10 MESES'!$7:$10</definedName>
    <definedName name="_xlnm.Print_Titles" localSheetId="15">'CRONOGRAMA PARA 11 MESES'!$7:$10</definedName>
    <definedName name="_xlnm.Print_Titles" localSheetId="16">'CRONOGRAMA PARA 12 MESES'!$7:$10</definedName>
    <definedName name="_xlnm.Print_Titles" localSheetId="9">'CRONOGRAMA PARA 3 MESES'!$7:$10</definedName>
    <definedName name="_xlnm.Print_Titles" localSheetId="10">'CRONOGRAMA PARA 4 MESES'!$7:$10</definedName>
    <definedName name="_xlnm.Print_Titles" localSheetId="6">'CRONOGRAMA PARA 5 MESES'!$7:$10</definedName>
    <definedName name="_xlnm.Print_Titles" localSheetId="8">'CRONOGRAMA PARA 6 MESES'!$7:$10</definedName>
    <definedName name="_xlnm.Print_Titles" localSheetId="11">'CRONOGRAMA PARA 7 MESES'!$7:$10</definedName>
    <definedName name="_xlnm.Print_Titles" localSheetId="12">'CRONOGRAMA PARA 8 MESES'!$7:$10</definedName>
    <definedName name="_xlnm.Print_Titles" localSheetId="13">'CRONOGRAMA PARA 9 MESES'!$7:$10</definedName>
    <definedName name="_xlnm.Print_Titles" localSheetId="4">'CURVA ABC'!$7:$10</definedName>
    <definedName name="_xlnm.Print_Titles" localSheetId="1">DADOS!#REF!</definedName>
    <definedName name="_xlnm.Print_Titles" localSheetId="2">'MEMORIA DE CALCULO'!$5:$7</definedName>
    <definedName name="_xlnm.Print_Titles" localSheetId="3">'ORÇAMENTO FINAL'!$7:$10</definedName>
  </definedNames>
  <calcPr calcId="191029"/>
</workbook>
</file>

<file path=xl/calcChain.xml><?xml version="1.0" encoding="utf-8"?>
<calcChain xmlns="http://schemas.openxmlformats.org/spreadsheetml/2006/main">
  <c r="C438" i="9" l="1"/>
  <c r="H4" i="13" l="1"/>
  <c r="C316" i="9" l="1"/>
  <c r="C145" i="9" l="1"/>
  <c r="C44" i="9"/>
  <c r="E132" i="9" l="1"/>
  <c r="E131" i="9"/>
  <c r="E106" i="9" l="1"/>
  <c r="E105" i="9"/>
  <c r="E104" i="9"/>
  <c r="E102" i="9"/>
  <c r="C106" i="9"/>
  <c r="C102" i="9"/>
  <c r="E113" i="9"/>
  <c r="C96" i="9"/>
  <c r="C98" i="9" s="1"/>
  <c r="C119" i="9" s="1"/>
  <c r="C56" i="9"/>
  <c r="C57" i="9" l="1"/>
  <c r="C420" i="9"/>
  <c r="C170" i="9" l="1"/>
  <c r="C190" i="9"/>
  <c r="C37" i="9"/>
  <c r="C176" i="9"/>
  <c r="C177" i="9" s="1"/>
  <c r="C426" i="9"/>
  <c r="C399" i="9"/>
  <c r="E217" i="9"/>
  <c r="C39" i="9" l="1"/>
  <c r="C189" i="9" l="1"/>
  <c r="C191" i="9" s="1"/>
  <c r="C208" i="9" s="1"/>
  <c r="C210" i="9" s="1"/>
  <c r="C140" i="9"/>
  <c r="C139" i="9"/>
  <c r="C141" i="9" l="1"/>
  <c r="C325" i="9"/>
  <c r="C77" i="9"/>
  <c r="C104" i="9" s="1"/>
  <c r="C84" i="9"/>
  <c r="C105" i="9" s="1"/>
  <c r="C109" i="9" l="1"/>
  <c r="C113" i="9" l="1"/>
  <c r="C115" i="9" s="1"/>
  <c r="C131" i="9"/>
  <c r="C359" i="9"/>
  <c r="C378" i="9" s="1"/>
  <c r="C384" i="9" s="1"/>
  <c r="C358" i="9"/>
  <c r="C377" i="9" s="1"/>
  <c r="C383" i="9" l="1"/>
  <c r="C385" i="9" s="1"/>
  <c r="C379" i="9"/>
  <c r="C361" i="9"/>
  <c r="C389" i="9" l="1"/>
  <c r="C408" i="9"/>
  <c r="C335" i="9" l="1"/>
  <c r="C338" i="9" s="1"/>
  <c r="E277" i="9"/>
  <c r="E269" i="9"/>
  <c r="C121" i="9" l="1"/>
  <c r="C132" i="9" s="1"/>
  <c r="C133" i="9" s="1"/>
  <c r="E342" i="9" l="1"/>
  <c r="E345" i="9"/>
  <c r="E285" i="9" l="1"/>
  <c r="E261" i="9"/>
  <c r="E250" i="9" l="1"/>
  <c r="E243" i="9"/>
  <c r="C243" i="9"/>
  <c r="B243" i="9"/>
  <c r="E240" i="9"/>
  <c r="C240" i="9"/>
  <c r="B240" i="9"/>
  <c r="C157" i="9"/>
  <c r="C158" i="9" s="1"/>
  <c r="C151" i="9"/>
  <c r="C152" i="9" s="1"/>
  <c r="E223" i="9"/>
  <c r="C207" i="9"/>
  <c r="C211" i="9" s="1"/>
  <c r="C213" i="9" s="1"/>
  <c r="C223" i="9" s="1"/>
  <c r="C246" i="9" l="1"/>
  <c r="C250" i="9" s="1"/>
  <c r="C252" i="9" s="1"/>
  <c r="C217" i="9" l="1"/>
  <c r="C219" i="9" s="1"/>
  <c r="C14" i="9" l="1"/>
  <c r="C365" i="9" l="1"/>
  <c r="E391" i="9"/>
  <c r="E389" i="9"/>
  <c r="E371" i="9"/>
  <c r="E365" i="9"/>
  <c r="N363" i="9"/>
  <c r="M370" i="9" s="1"/>
  <c r="C367" i="9" l="1"/>
  <c r="C371" i="9" s="1"/>
  <c r="C373" i="9" s="1"/>
  <c r="C345" i="9"/>
  <c r="C391" i="9" l="1"/>
  <c r="C394" i="9" l="1"/>
  <c r="E352" i="9" l="1"/>
  <c r="E119" i="9" l="1"/>
  <c r="E125" i="9"/>
  <c r="C329" i="9" l="1"/>
  <c r="C331" i="9" s="1"/>
  <c r="C342" i="9" l="1"/>
  <c r="C348" i="9" s="1"/>
  <c r="E13" i="21"/>
  <c r="E15" i="21" s="1"/>
  <c r="E11" i="21"/>
  <c r="C13" i="21" l="1"/>
  <c r="A13" i="21"/>
  <c r="C46" i="9" l="1"/>
  <c r="C125" i="9" l="1"/>
  <c r="C127" i="9" s="1"/>
  <c r="C448" i="9" l="1"/>
  <c r="C28" i="9"/>
  <c r="C442" i="9" l="1"/>
  <c r="C444" i="9" s="1"/>
  <c r="K19" i="17"/>
  <c r="C19" i="17"/>
  <c r="M29" i="19"/>
  <c r="D29" i="19"/>
  <c r="C19" i="20"/>
  <c r="L19" i="20"/>
  <c r="C24" i="16"/>
  <c r="K24" i="16"/>
  <c r="J24" i="14"/>
  <c r="C24" i="14"/>
  <c r="D31" i="13"/>
  <c r="C27" i="12"/>
  <c r="C19" i="11"/>
  <c r="C19" i="10"/>
  <c r="F213" i="8"/>
  <c r="C17" i="3"/>
  <c r="D116" i="2"/>
  <c r="C460" i="9"/>
  <c r="D91" i="7"/>
  <c r="L18" i="20" l="1"/>
  <c r="C18" i="20"/>
  <c r="Q6" i="20"/>
  <c r="I6" i="20"/>
  <c r="Q5" i="20"/>
  <c r="I5" i="20"/>
  <c r="P4" i="20"/>
  <c r="K4" i="20"/>
  <c r="J8" i="20" s="1"/>
  <c r="H4" i="20"/>
  <c r="B4" i="20"/>
  <c r="A8" i="20" s="1"/>
  <c r="Q1" i="20"/>
  <c r="I1" i="20"/>
  <c r="M28" i="19"/>
  <c r="R6" i="19"/>
  <c r="R5" i="19"/>
  <c r="Q4" i="19"/>
  <c r="K4" i="19"/>
  <c r="R1" i="19"/>
  <c r="B4" i="19"/>
  <c r="A1" i="19" s="1"/>
  <c r="D28" i="19"/>
  <c r="I6" i="19"/>
  <c r="I5" i="19"/>
  <c r="H4" i="19"/>
  <c r="I1" i="19"/>
  <c r="K18" i="17"/>
  <c r="C18" i="17"/>
  <c r="P6" i="17"/>
  <c r="P5" i="17"/>
  <c r="O4" i="17"/>
  <c r="J4" i="17"/>
  <c r="I8" i="17" s="1"/>
  <c r="P1" i="17"/>
  <c r="H6" i="17"/>
  <c r="H5" i="17"/>
  <c r="G4" i="17"/>
  <c r="H1" i="17"/>
  <c r="B4" i="17"/>
  <c r="A8" i="17" s="1"/>
  <c r="K23" i="16"/>
  <c r="C23" i="16"/>
  <c r="O6" i="16"/>
  <c r="H6" i="16"/>
  <c r="O5" i="16"/>
  <c r="H5" i="16"/>
  <c r="N4" i="16"/>
  <c r="J4" i="16"/>
  <c r="I8" i="16" s="1"/>
  <c r="G4" i="16"/>
  <c r="B4" i="16"/>
  <c r="A8" i="16" s="1"/>
  <c r="O1" i="16"/>
  <c r="H1" i="16"/>
  <c r="D19" i="15"/>
  <c r="D18" i="15"/>
  <c r="J6" i="15"/>
  <c r="J5" i="15"/>
  <c r="I4" i="15"/>
  <c r="B4" i="15"/>
  <c r="A8" i="15" s="1"/>
  <c r="J1" i="15"/>
  <c r="J23" i="14"/>
  <c r="C23" i="14"/>
  <c r="N6" i="14"/>
  <c r="N5" i="14"/>
  <c r="M4" i="14"/>
  <c r="I4" i="14"/>
  <c r="H8" i="14" s="1"/>
  <c r="N1" i="14"/>
  <c r="G6" i="14"/>
  <c r="G5" i="14"/>
  <c r="F4" i="14"/>
  <c r="G1" i="14"/>
  <c r="B4" i="14"/>
  <c r="A8" i="14" s="1"/>
  <c r="D30" i="13"/>
  <c r="I6" i="13"/>
  <c r="I5" i="13"/>
  <c r="B4" i="13"/>
  <c r="A8" i="13" s="1"/>
  <c r="I1" i="13"/>
  <c r="C26" i="12"/>
  <c r="H6" i="12"/>
  <c r="H5" i="12"/>
  <c r="G4" i="12"/>
  <c r="B4" i="12"/>
  <c r="A8" i="12" s="1"/>
  <c r="H1" i="12"/>
  <c r="C18" i="11"/>
  <c r="G6" i="11"/>
  <c r="G5" i="11"/>
  <c r="F4" i="11"/>
  <c r="B4" i="11"/>
  <c r="A8" i="11" s="1"/>
  <c r="G1" i="11"/>
  <c r="C18" i="10"/>
  <c r="E6" i="10"/>
  <c r="E5" i="10"/>
  <c r="D4" i="10"/>
  <c r="B4" i="10"/>
  <c r="A8" i="10" s="1"/>
  <c r="E1" i="10"/>
  <c r="C459" i="9"/>
  <c r="J8" i="19" l="1"/>
  <c r="A8" i="19"/>
  <c r="J1" i="19"/>
  <c r="H1" i="9"/>
  <c r="C4" i="9"/>
  <c r="A6" i="9" s="1"/>
  <c r="R2" i="19" l="1"/>
  <c r="Q2" i="20"/>
  <c r="I2" i="20"/>
  <c r="I2" i="19"/>
  <c r="H2" i="17"/>
  <c r="P2" i="17"/>
  <c r="J2" i="15"/>
  <c r="O2" i="16"/>
  <c r="H2" i="16"/>
  <c r="G2" i="14"/>
  <c r="N2" i="14"/>
  <c r="H2" i="12"/>
  <c r="I2" i="13"/>
  <c r="E2" i="10"/>
  <c r="G2" i="11"/>
  <c r="H2" i="9"/>
  <c r="H2" i="3"/>
  <c r="H12" i="3" l="1"/>
  <c r="H11" i="3"/>
  <c r="H10" i="3"/>
  <c r="H8" i="3" s="1"/>
  <c r="C352" i="9" l="1"/>
  <c r="C354" i="9" s="1"/>
  <c r="F212" i="8"/>
  <c r="J6" i="8"/>
  <c r="J5" i="8"/>
  <c r="I4" i="8"/>
  <c r="D4" i="8"/>
  <c r="A8" i="8" s="1"/>
  <c r="J1" i="8"/>
  <c r="D90" i="7"/>
  <c r="C16" i="3"/>
  <c r="D115" i="2"/>
  <c r="I1" i="2"/>
  <c r="J1" i="7"/>
  <c r="J6" i="7"/>
  <c r="J5" i="7"/>
  <c r="I4" i="7"/>
  <c r="C4" i="7"/>
  <c r="A8" i="7" s="1"/>
  <c r="H1" i="3"/>
  <c r="C4" i="3"/>
  <c r="A6" i="3" s="1"/>
  <c r="H4" i="2"/>
  <c r="I6" i="2"/>
  <c r="I5" i="2"/>
  <c r="D4" i="2"/>
  <c r="A8" i="2" s="1"/>
  <c r="J2" i="7" l="1"/>
  <c r="J2" i="8"/>
  <c r="I2" i="2"/>
</calcChain>
</file>

<file path=xl/sharedStrings.xml><?xml version="1.0" encoding="utf-8"?>
<sst xmlns="http://schemas.openxmlformats.org/spreadsheetml/2006/main" count="3300" uniqueCount="1147">
  <si>
    <t>Total</t>
  </si>
  <si>
    <t>m²</t>
  </si>
  <si>
    <t>m³</t>
  </si>
  <si>
    <t>Revisão:</t>
  </si>
  <si>
    <t>Projeto:</t>
  </si>
  <si>
    <t>RESPONSÁVEL TÉCNICO:</t>
  </si>
  <si>
    <t>CONTATO</t>
  </si>
  <si>
    <t>UNIDADE</t>
  </si>
  <si>
    <t>VALOR</t>
  </si>
  <si>
    <t>EMPRESA</t>
  </si>
  <si>
    <t>CNPJ</t>
  </si>
  <si>
    <t>meses</t>
  </si>
  <si>
    <t>m</t>
  </si>
  <si>
    <t>LIMPEZA PERMANENTE DA OBRA</t>
  </si>
  <si>
    <t>CANTEIRO DE OBRA</t>
  </si>
  <si>
    <t>LIMPEZA DA OBRA</t>
  </si>
  <si>
    <t>TOTAL</t>
  </si>
  <si>
    <t>Cliente:</t>
  </si>
  <si>
    <t>Data:</t>
  </si>
  <si>
    <t>LOCAÇÃO DE CONTAINER PARA DEPÓSITO</t>
  </si>
  <si>
    <t>Empresa projetista:</t>
  </si>
  <si>
    <t xml:space="preserve">Projeto: </t>
  </si>
  <si>
    <t>Bancos:</t>
  </si>
  <si>
    <t>BDI 1:</t>
  </si>
  <si>
    <t>BDI 2:</t>
  </si>
  <si>
    <t>Data base:</t>
  </si>
  <si>
    <t xml:space="preserve">FRETE </t>
  </si>
  <si>
    <t>Crea:</t>
  </si>
  <si>
    <t>MG- 187.842/D</t>
  </si>
  <si>
    <t>Volume Total</t>
  </si>
  <si>
    <t>REMOÇÃO DA CAMADA GRANULAR</t>
  </si>
  <si>
    <t>Eng.ª Civil Flávia Cristina Barbosa</t>
  </si>
  <si>
    <t>Item</t>
  </si>
  <si>
    <t>Código</t>
  </si>
  <si>
    <t>Banco</t>
  </si>
  <si>
    <t>Descrição</t>
  </si>
  <si>
    <t>Valor Unit com BDI</t>
  </si>
  <si>
    <t>Peso (%)</t>
  </si>
  <si>
    <t>L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</si>
  <si>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</si>
  <si>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</si>
  <si>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</si>
  <si>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</si>
  <si>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</si>
  <si>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</si>
  <si>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</si>
  <si>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</si>
  <si>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</si>
  <si>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</si>
  <si>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</si>
  <si>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</si>
  <si>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</si>
  <si>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Tipo</t>
  </si>
  <si>
    <t>Peso Acumulado (%)</t>
  </si>
  <si>
    <t>DADOS PARA O ORÇAMENTO</t>
  </si>
  <si>
    <t>Engenheiro(a) responsável:</t>
  </si>
  <si>
    <t>Logo de Pouso Alegre</t>
  </si>
  <si>
    <t>Logo de Santa Rita do Sapucaí</t>
  </si>
  <si>
    <t>LOCAL / LINK</t>
  </si>
  <si>
    <t>MEMORIAL DE CÁLCULO</t>
  </si>
  <si>
    <t>PLANILHA ORÇAMENTÁRIA</t>
  </si>
  <si>
    <t>Valor Unit.</t>
  </si>
  <si>
    <t>Quantidade</t>
  </si>
  <si>
    <t>Unidade</t>
  </si>
  <si>
    <t>Valor  Unit.</t>
  </si>
  <si>
    <t>CURVA ABC DE SERVIÇOS</t>
  </si>
  <si>
    <t>CRONOGRAMA FÍSICO-FINANCEIRO</t>
  </si>
  <si>
    <t>PLANILHA DE COTAÇÕES</t>
  </si>
  <si>
    <t>MOBILIZAÇÃO E DESMOBILIZAÇÃO DE CONTAINER</t>
  </si>
  <si>
    <t>U</t>
  </si>
  <si>
    <t>BANHEIROS QUÍMICOS PARA FRENTE DE OBRA</t>
  </si>
  <si>
    <t>u</t>
  </si>
  <si>
    <t>Espessura</t>
  </si>
  <si>
    <t>CARGA</t>
  </si>
  <si>
    <t>Empolamento</t>
  </si>
  <si>
    <t>%</t>
  </si>
  <si>
    <t>Volume total de carga</t>
  </si>
  <si>
    <t>TRANSPORTE</t>
  </si>
  <si>
    <t>Carga</t>
  </si>
  <si>
    <t>Distância</t>
  </si>
  <si>
    <t>PROJETO DE DMT</t>
  </si>
  <si>
    <t>SERVIÇOS PRELIMINARES</t>
  </si>
  <si>
    <t>PLACA DE OBRA</t>
  </si>
  <si>
    <t>LOCAÇÕES</t>
  </si>
  <si>
    <t>SERVIÇOS PRELIMINARES PARA LOCAÇÃO PELO MÉTODO DA CRUZETA</t>
  </si>
  <si>
    <t>PROJETO DE DRENAGEM</t>
  </si>
  <si>
    <t>EXECUÇÃO DA LOCAÇÃO PELO MÉTODO DA CRUZETA</t>
  </si>
  <si>
    <t>SINALIZAÇÃO TEMPORÁRIA DA OBRA</t>
  </si>
  <si>
    <t>CONE DE SINALIZAÇÃO</t>
  </si>
  <si>
    <t>Quantidade Total</t>
  </si>
  <si>
    <t>TERRAPLENAGEM</t>
  </si>
  <si>
    <t>ESPALHAMENTO DO MATERIAL</t>
  </si>
  <si>
    <t>ESCAVAÇÃO DO SOLO</t>
  </si>
  <si>
    <t>Volume de escavação</t>
  </si>
  <si>
    <t>Área de sarjeta</t>
  </si>
  <si>
    <t>Volume de carga</t>
  </si>
  <si>
    <t>km</t>
  </si>
  <si>
    <t>m³ x km</t>
  </si>
  <si>
    <t>LASTRO DE BRITA</t>
  </si>
  <si>
    <t>Volume de lastro de brita</t>
  </si>
  <si>
    <t>CARGA, MANOBRA E DESCARGA</t>
  </si>
  <si>
    <t>DISPOSITIVOS HIDRÁULICOS</t>
  </si>
  <si>
    <t>TUBOS DE CONCRETO ARMADO</t>
  </si>
  <si>
    <t>PAVIMENTAÇÃO DA AVENIDA</t>
  </si>
  <si>
    <t>PAVIMENTO</t>
  </si>
  <si>
    <t>Volume de material</t>
  </si>
  <si>
    <t>m³/dia</t>
  </si>
  <si>
    <t>Área do pavimento flexível do leito carroçavél</t>
  </si>
  <si>
    <t>Área do pavimento flexível do leito carroçável</t>
  </si>
  <si>
    <t>DRENAGEM</t>
  </si>
  <si>
    <t>Extensão da via</t>
  </si>
  <si>
    <t>Consideração</t>
  </si>
  <si>
    <t>CERQUITE</t>
  </si>
  <si>
    <t>Extensão da rede</t>
  </si>
  <si>
    <t>Quantidade de lados</t>
  </si>
  <si>
    <t>PLACAS DE SINALIZAÇÃO PARA OBRA</t>
  </si>
  <si>
    <t>cbuq</t>
  </si>
  <si>
    <t>carga</t>
  </si>
  <si>
    <t>transporte</t>
  </si>
  <si>
    <t>imp</t>
  </si>
  <si>
    <t>lig</t>
  </si>
  <si>
    <t>canteiro central</t>
  </si>
  <si>
    <t>placa de obra</t>
  </si>
  <si>
    <t>vigia</t>
  </si>
  <si>
    <t>limpeza</t>
  </si>
  <si>
    <t>sinalização horiz</t>
  </si>
  <si>
    <t>CAVALETE METÁLICO</t>
  </si>
  <si>
    <t>LIMPEZA E DEMOLIÇÕES</t>
  </si>
  <si>
    <t>SUPORTE METÁLICO MÓVEL</t>
  </si>
  <si>
    <t>REGULARIZAÇÃO DO SUBLEITO</t>
  </si>
  <si>
    <t>QUANTIDADE DE CONTAINER</t>
  </si>
  <si>
    <t>Coeficiente na composição</t>
  </si>
  <si>
    <t>Volume de bica corrida</t>
  </si>
  <si>
    <t>PROJETO DE PAVIMENTAÇÃO</t>
  </si>
  <si>
    <t>DETALHE NO PROJETO DE PAVIMENTAÇÃO</t>
  </si>
  <si>
    <t xml:space="preserve"> 1 </t>
  </si>
  <si>
    <t xml:space="preserve"> 2 </t>
  </si>
  <si>
    <t/>
  </si>
  <si>
    <t xml:space="preserve"> 3 </t>
  </si>
  <si>
    <t xml:space="preserve"> 4 </t>
  </si>
  <si>
    <t xml:space="preserve"> 5 </t>
  </si>
  <si>
    <t xml:space="preserve"> 6 </t>
  </si>
  <si>
    <t xml:space="preserve"> 7 </t>
  </si>
  <si>
    <t xml:space="preserve"> 7.3 </t>
  </si>
  <si>
    <t>MOVIMENTAÇÃO DE TERRA PARA DRENAGEM</t>
  </si>
  <si>
    <t xml:space="preserve"> 7.4 </t>
  </si>
  <si>
    <t>PREPARO DE FUNDO DE VALA</t>
  </si>
  <si>
    <t xml:space="preserve"> 7.5 </t>
  </si>
  <si>
    <t xml:space="preserve"> 8 </t>
  </si>
  <si>
    <t xml:space="preserve"> 9 </t>
  </si>
  <si>
    <t>LIMPEZA DO TERRENO</t>
  </si>
  <si>
    <t>Porcentagem</t>
  </si>
  <si>
    <t xml:space="preserve"> 20,28%</t>
  </si>
  <si>
    <t xml:space="preserve"> 20,41%</t>
  </si>
  <si>
    <t xml:space="preserve"> 18,19%</t>
  </si>
  <si>
    <t xml:space="preserve"> 16,61%</t>
  </si>
  <si>
    <t xml:space="preserve"> 4,99%</t>
  </si>
  <si>
    <t>Custo</t>
  </si>
  <si>
    <t>Porcentagem Acumulado</t>
  </si>
  <si>
    <t xml:space="preserve"> 39,81%</t>
  </si>
  <si>
    <t xml:space="preserve"> 60,22%</t>
  </si>
  <si>
    <t xml:space="preserve"> 78,41%</t>
  </si>
  <si>
    <t xml:space="preserve"> 95,01%</t>
  </si>
  <si>
    <t xml:space="preserve"> 100,0%</t>
  </si>
  <si>
    <t>Custo Acumulado</t>
  </si>
  <si>
    <t xml:space="preserve"> 1.1 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</si>
  <si>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</si>
  <si>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</si>
  <si>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</si>
  <si>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 xml:space="preserve"> 1.2 </t>
  </si>
  <si>
    <t>UN</t>
  </si>
  <si>
    <t>LASTRO DE BRITA 2 OU 3 APILOADO MANUALMENTE</t>
  </si>
  <si>
    <t>SINAPI</t>
  </si>
  <si>
    <t>M3XKM</t>
  </si>
  <si>
    <t xml:space="preserve"> 2.1 </t>
  </si>
  <si>
    <t xml:space="preserve"> 2.2 </t>
  </si>
  <si>
    <t>Próprio</t>
  </si>
  <si>
    <t>M</t>
  </si>
  <si>
    <t xml:space="preserve"> 3.1 </t>
  </si>
  <si>
    <t xml:space="preserve"> 3.2 </t>
  </si>
  <si>
    <t xml:space="preserve"> 3.3 </t>
  </si>
  <si>
    <t xml:space="preserve"> 3.4 </t>
  </si>
  <si>
    <t xml:space="preserve"> 4.1 </t>
  </si>
  <si>
    <t>CERQUITE INCLUINDO TELA PLÁSTICA LARANJA, VERGALHÃO, PONTEIRA E INSTALAÇÃO</t>
  </si>
  <si>
    <t xml:space="preserve"> 4.2 </t>
  </si>
  <si>
    <t xml:space="preserve"> 4.3 </t>
  </si>
  <si>
    <t>PLACAS DE SINALIZAÇÃO/ADVERTÊNCIA DE OBRAS</t>
  </si>
  <si>
    <t>M²</t>
  </si>
  <si>
    <t xml:space="preserve"> 4.4 </t>
  </si>
  <si>
    <t xml:space="preserve"> 5219546 </t>
  </si>
  <si>
    <t>SICRO3</t>
  </si>
  <si>
    <t>Suporte metálico móvel para placa de sinalização - confecção</t>
  </si>
  <si>
    <t>un</t>
  </si>
  <si>
    <t xml:space="preserve"> 4.5 </t>
  </si>
  <si>
    <t xml:space="preserve"> 5219544 </t>
  </si>
  <si>
    <t>Cavalete em perfil metálico para placa de sinalização - 1,00 m x 1,00 m - confecção</t>
  </si>
  <si>
    <t xml:space="preserve"> 5.1 </t>
  </si>
  <si>
    <t xml:space="preserve"> 5.1.1 </t>
  </si>
  <si>
    <t xml:space="preserve"> 5.1.2 </t>
  </si>
  <si>
    <t xml:space="preserve"> 5.2 </t>
  </si>
  <si>
    <t xml:space="preserve"> 5.2.1 </t>
  </si>
  <si>
    <t xml:space="preserve"> 6.1 </t>
  </si>
  <si>
    <t xml:space="preserve"> 6.1.1 </t>
  </si>
  <si>
    <t>REMOÇÃO E CARGA DE TODO PAVIMENTO EXISTENTE</t>
  </si>
  <si>
    <t>M³</t>
  </si>
  <si>
    <t xml:space="preserve"> 6.1.2 </t>
  </si>
  <si>
    <t xml:space="preserve"> 4915669 </t>
  </si>
  <si>
    <t>Remoção mecanizada de camada granular do pavimento</t>
  </si>
  <si>
    <t xml:space="preserve"> 100574 </t>
  </si>
  <si>
    <t>ESPALHAMENTO DE MATERIAL COM TRATOR DE ESTEIRAS. AF_11/2019</t>
  </si>
  <si>
    <t xml:space="preserve"> 6.2 </t>
  </si>
  <si>
    <t xml:space="preserve"> 6.2.1 </t>
  </si>
  <si>
    <t xml:space="preserve"> 98525 </t>
  </si>
  <si>
    <t>LIMPEZA MECANIZADA DE CAMADA VEGETAL, VEGETAÇÃO E PEQUENAS ÁRVORES (DIÂMETRO DE TRONCO MENOR QUE 0,20 M), COM TRATOR DE ESTEIRAS.AF_05/2018</t>
  </si>
  <si>
    <t xml:space="preserve"> 6.2.2 </t>
  </si>
  <si>
    <t xml:space="preserve"> 7.1 </t>
  </si>
  <si>
    <t xml:space="preserve"> 00004084 </t>
  </si>
  <si>
    <t>H</t>
  </si>
  <si>
    <t xml:space="preserve"> 7.2 </t>
  </si>
  <si>
    <t>ESCORAMENTO DE VALA TIPO DESCONTÍNUO EMPREGANDO PRANCHAS E LONGARINAS DE PEROBA</t>
  </si>
  <si>
    <t xml:space="preserve"> 101570 </t>
  </si>
  <si>
    <t>ESCORAMENTO DE VALA, TIPO PONTALETEAMENTO, COM PROFUNDIDADE DE 0 A 1,5 M, LARGURA MENOR QUE 1,5 M. AF_08/2020</t>
  </si>
  <si>
    <t>ESCAVAÇÃO MECÂNICA DE VALAS COM DESCARGA LATERAL H &lt;= 1,50 M</t>
  </si>
  <si>
    <t>ESCAVAÇÃO MECÂNICA DE VALAS COM DESCARGA LATERAL 1,50 M &lt; H &lt;= 3,00 M</t>
  </si>
  <si>
    <t xml:space="preserve"> 93360 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</si>
  <si>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</si>
  <si>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 xml:space="preserve"> 93362 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</si>
  <si>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</si>
  <si>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>LASTRO DE CONCRETO MAGRO, INCLUSIVE TRANSPORTE, LANÇAMENTO E ADENSAMENTO</t>
  </si>
  <si>
    <t xml:space="preserve"> 00007752 </t>
  </si>
  <si>
    <t>TUBO DE CONCRETO ARMADO PARA AGUAS PLUVIAIS, CLASSE PA-2, COM ENCAIXE PONTA E BOLSA, DIAMETRO NOMINAL DE 500 MM</t>
  </si>
  <si>
    <t xml:space="preserve"> 00007762 </t>
  </si>
  <si>
    <t>TUBO DE CONCRETO ARMADO PARA AGUAS PLUVIAIS, CLASSE PA-2, COM ENCAIXE PONTA E BOLSA, DIAMETRO NOMINAL DE 600 MM</t>
  </si>
  <si>
    <t xml:space="preserve"> 00007763 </t>
  </si>
  <si>
    <t>TUBO DE CONCRETO ARMADO PARA AGUAS PLUVIAIS, CLASSE PA-2, COM ENCAIXE PONTA E BOLSA, DIAMETRO NOMINAL DE 800 MM</t>
  </si>
  <si>
    <t>POÇO DE VISITA E BOCA DE LOBO</t>
  </si>
  <si>
    <t>POÇO DE VISITA α (Ø 600 ÁTE 1000), INCLUINDO CHAMINÉ, CIMBRAMENTO E LASTRO DE BRITA</t>
  </si>
  <si>
    <t>BOCA DE LOBO SIMPLES (TIPO A - FERRO FUNDIDO), QUADRO E GRELHA.</t>
  </si>
  <si>
    <t>BOCA DE LOBO DUPLA (TIPO A - FERRO FUNDIDO), QUADRO E GRELHA.</t>
  </si>
  <si>
    <t xml:space="preserve"> 100576 </t>
  </si>
  <si>
    <t>REGULARIZAÇÃO E COMPACTAÇÃO DE SUBLEITO DE SOLO  PREDOMINANTEMENTE ARGILOSO. AF_11/2019</t>
  </si>
  <si>
    <t>EXECUÇÃO E COMPACTAÇÃO DE BASE E OU SUB BASE COM BICA CORRIDA- EXCLUSIVE CARGA E TRANSPORTE.</t>
  </si>
  <si>
    <t>Total sem BDI</t>
  </si>
  <si>
    <t>Total do BDI</t>
  </si>
  <si>
    <t>Total Geral</t>
  </si>
  <si>
    <t xml:space="preserve"> 100,00%
 77.868,56</t>
  </si>
  <si>
    <t xml:space="preserve"> 20,00%
 15.573,71</t>
  </si>
  <si>
    <t xml:space="preserve"> 10,00%
 7.786,86</t>
  </si>
  <si>
    <t xml:space="preserve"> 100,00%
 30.563,00</t>
  </si>
  <si>
    <t xml:space="preserve"> 100,00%
 26.389,46</t>
  </si>
  <si>
    <t xml:space="preserve"> 20,00%
 5.277,89</t>
  </si>
  <si>
    <t xml:space="preserve"> 100,00%
 27.426,79</t>
  </si>
  <si>
    <t xml:space="preserve"> 100,00%
 182.897,49</t>
  </si>
  <si>
    <t xml:space="preserve"> 30,00%
 54.869,25</t>
  </si>
  <si>
    <t xml:space="preserve"> 10,00%
 18.289,75</t>
  </si>
  <si>
    <t xml:space="preserve"> 100,00%
 105.633,27</t>
  </si>
  <si>
    <t xml:space="preserve"> 20,00%
 21.126,65</t>
  </si>
  <si>
    <t xml:space="preserve"> 100,00%
 826.844,02</t>
  </si>
  <si>
    <t xml:space="preserve"> 20,00%
 165.368,80</t>
  </si>
  <si>
    <t xml:space="preserve"> 0,00%
 41.317,10</t>
  </si>
  <si>
    <t xml:space="preserve"> 0,00%
 192.559,26</t>
  </si>
  <si>
    <t xml:space="preserve"> 0,00%
 452.185,14</t>
  </si>
  <si>
    <t xml:space="preserve"> 100,00%
 351.038,16</t>
  </si>
  <si>
    <t xml:space="preserve"> 20,00%
 70.207,63</t>
  </si>
  <si>
    <t xml:space="preserve"> 100,00%
 21.401,10</t>
  </si>
  <si>
    <t xml:space="preserve"> 10,00%
 2.140,11</t>
  </si>
  <si>
    <t xml:space="preserve"> 20,00%
 4.280,22</t>
  </si>
  <si>
    <t xml:space="preserve"> 19,54%</t>
  </si>
  <si>
    <t>COMPOSIÇÕES</t>
  </si>
  <si>
    <t>PAVIMENTO EM CBUQ</t>
  </si>
  <si>
    <t>TABELA DO PROJETO DE PAVIMENTAÇÃO</t>
  </si>
  <si>
    <t>Volume de CBUQ</t>
  </si>
  <si>
    <t>IMPRIMAÇÃO</t>
  </si>
  <si>
    <t>PINTURA DE LIGAÇÃO</t>
  </si>
  <si>
    <t>Área de imprimaçção</t>
  </si>
  <si>
    <t>Coeficiente</t>
  </si>
  <si>
    <t>T/m²</t>
  </si>
  <si>
    <t>Área de pintura de ligação</t>
  </si>
  <si>
    <t>SARJETA COM 15% DE INCLINAÇÃO</t>
  </si>
  <si>
    <t>Volume de rachão</t>
  </si>
  <si>
    <t>SINALIZAÇÃO</t>
  </si>
  <si>
    <t>SINALIZAÇÃO VERTICAL</t>
  </si>
  <si>
    <t>PLACAS DE SINALIZAÇÃO</t>
  </si>
  <si>
    <t>Placa A-32b</t>
  </si>
  <si>
    <t>SINALIZAÇÃO HORIZONTAL</t>
  </si>
  <si>
    <t>FTP</t>
  </si>
  <si>
    <t>LBO</t>
  </si>
  <si>
    <t>LFO-1</t>
  </si>
  <si>
    <t>LRE</t>
  </si>
  <si>
    <t>"PARE"</t>
  </si>
  <si>
    <t>Área Total</t>
  </si>
  <si>
    <t>PAVIMENTAÇÃO VIÁRIA</t>
  </si>
  <si>
    <t xml:space="preserve">MOVIMENTAÇÃO DE TERRA PARA DRENAGEM </t>
  </si>
  <si>
    <t>Volume de corte na galeria</t>
  </si>
  <si>
    <t>Volume de corte no ramal</t>
  </si>
  <si>
    <t>Volume de corte</t>
  </si>
  <si>
    <t>Volume de reaterro na galeria</t>
  </si>
  <si>
    <t>Volume total de escavação</t>
  </si>
  <si>
    <t>SOMATÓRIA DAS ESCAVAÇÕES</t>
  </si>
  <si>
    <t>Volume total de reaterro</t>
  </si>
  <si>
    <t>SOMATÓRIA DOS REATERROS</t>
  </si>
  <si>
    <t>Coeficiente de contração</t>
  </si>
  <si>
    <t>Sub total ( volume de reaterro com o coeficiente de contração)</t>
  </si>
  <si>
    <t>VOLUME DE REATERRO / COEFICIENTE DE CONTRAÇÃO</t>
  </si>
  <si>
    <t>Sub total ( volume para bota-fora)</t>
  </si>
  <si>
    <t>VOLUME DE ESCAVAÇÃO - VOLUME DE REATERRO COM COEFICIENTE DE CONTRAÇÃO</t>
  </si>
  <si>
    <t>Distânica</t>
  </si>
  <si>
    <t xml:space="preserve">  </t>
  </si>
  <si>
    <t>BOMBA SUBMERSÍVEL</t>
  </si>
  <si>
    <t>Quantidade de meses</t>
  </si>
  <si>
    <t xml:space="preserve">Quantidade horas </t>
  </si>
  <si>
    <t>h/mês</t>
  </si>
  <si>
    <t>LOCAÇÃO DO GERADOR</t>
  </si>
  <si>
    <t>PREPARO DO FUNDO DA VALA</t>
  </si>
  <si>
    <t>LASTRO DE CONCRETO MAGRO</t>
  </si>
  <si>
    <t>Volume de lastro de concreto</t>
  </si>
  <si>
    <t>EMASSAMENTO DO RACHÃO</t>
  </si>
  <si>
    <t>Volume de emassamento com rachão</t>
  </si>
  <si>
    <t>Comprimento de tubo</t>
  </si>
  <si>
    <t>BOCA DE LOBO SIMPLES</t>
  </si>
  <si>
    <t>Placa de advertência</t>
  </si>
  <si>
    <t>EXECUÇÃO DE BASE COM RACHÃO</t>
  </si>
  <si>
    <t>PROJETO DE SINALIZAÇÃO</t>
  </si>
  <si>
    <t>POÇO DE VISITA TIPO α (Ø 600 até 1000)</t>
  </si>
  <si>
    <t>BOCA DE LOBO DUPLA</t>
  </si>
  <si>
    <t>Área do pavimento flexível do leito carroçável - Tipo 01</t>
  </si>
  <si>
    <t>Área do pavimento flexível do leito carroçável - Tipo 02</t>
  </si>
  <si>
    <t>COMPRIMENTO DE SARJETA NO TRECHO COM RACHÃO X 0,50 M</t>
  </si>
  <si>
    <t>DISPOSITIVOS COMPLEMENTARES</t>
  </si>
  <si>
    <t>Volume de reaterro</t>
  </si>
  <si>
    <t>CARGA DE BOTA-FORA</t>
  </si>
  <si>
    <t>BOCA DE LOBO COMBINADA DUPLA</t>
  </si>
  <si>
    <t>POÇO DE VISITA TIPO β DN 800</t>
  </si>
  <si>
    <t>ESCORAMENTO DE VALA TIPO CONTÍNUO</t>
  </si>
  <si>
    <t>EXECUÇÃO DE BASE OU SUB-BASE COM BICA CORRIDA</t>
  </si>
  <si>
    <t>Área da camada vegetal</t>
  </si>
  <si>
    <t>ANEXO I</t>
  </si>
  <si>
    <t>REGULARIZAÇÃO DE DRENAGEM DO BAIRRO MONTE AZUL</t>
  </si>
  <si>
    <t>Placa escrito "Apenas trânsito local"</t>
  </si>
  <si>
    <t>Tempo de obra</t>
  </si>
  <si>
    <t>Poços de visita</t>
  </si>
  <si>
    <t>Bocas de lobo</t>
  </si>
  <si>
    <t>ESCORAMENTO DE VALA TIPO PONTALETEAMENTO</t>
  </si>
  <si>
    <t>TRANSPORTE DE CBUQ</t>
  </si>
  <si>
    <t>km x m³</t>
  </si>
  <si>
    <t>Placa R-1</t>
  </si>
  <si>
    <t>LIMPEZA DA CAMADA VEGETAL</t>
  </si>
  <si>
    <t>DEMOLIÇÃO DO PAVIMENTO FLEXÍVEL</t>
  </si>
  <si>
    <t>DEMOLIÇÃO DE SARJETA</t>
  </si>
  <si>
    <t>Área</t>
  </si>
  <si>
    <t>Extensão total da tubulação</t>
  </si>
  <si>
    <t>Volume de reaterro no ramal</t>
  </si>
  <si>
    <t>horas</t>
  </si>
  <si>
    <t>ESCORAMENTO DE VALA TIPO DESCONTÍNUO</t>
  </si>
  <si>
    <t>ENVELOPAMENTO COM CONCRETO EM TUBO DN 600</t>
  </si>
  <si>
    <t>ENVELOPAMENTO COM CONCRETO EM TUBO DN 800</t>
  </si>
  <si>
    <t>km x T</t>
  </si>
  <si>
    <t>CANTEIRO DE OBRAS</t>
  </si>
  <si>
    <t>ESGOTAMENTO E ESCORAMENTO</t>
  </si>
  <si>
    <t>1.1</t>
  </si>
  <si>
    <t>1.2</t>
  </si>
  <si>
    <t>LIGAÇÃO PROVISÓRIA DE ENERGIA ELÉTRICA</t>
  </si>
  <si>
    <t>2.1</t>
  </si>
  <si>
    <t>2.2</t>
  </si>
  <si>
    <t>5.1</t>
  </si>
  <si>
    <t>5.2</t>
  </si>
  <si>
    <t>6.1</t>
  </si>
  <si>
    <t>6.1.1</t>
  </si>
  <si>
    <t>6.2</t>
  </si>
  <si>
    <t>7.1</t>
  </si>
  <si>
    <t>PINTURA DE FAIXA COM TINTA ACRÍLICA</t>
  </si>
  <si>
    <t>SETAS, SIMBOLOS E ZEBRADOS</t>
  </si>
  <si>
    <t>Duração da obra</t>
  </si>
  <si>
    <t>Quantidade de dias de trabalho</t>
  </si>
  <si>
    <t>dias/mês</t>
  </si>
  <si>
    <t>Placa escrito ''Trânsito impedido''</t>
  </si>
  <si>
    <t>Área total das placas</t>
  </si>
  <si>
    <t>SINALIZAÇÃO TEMPORÁRIA DE OBRA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</si>
  <si>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</si>
  <si>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</si>
  <si>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</si>
  <si>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</si>
  <si>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</si>
  <si>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</si>
  <si>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</si>
  <si>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</si>
  <si>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</si>
  <si>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</si>
  <si>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4.6</t>
  </si>
  <si>
    <t>5.1.1</t>
  </si>
  <si>
    <t>5.1.2</t>
  </si>
  <si>
    <t>5.2.1</t>
  </si>
  <si>
    <t>6.1.2</t>
  </si>
  <si>
    <t>6.2.1</t>
  </si>
  <si>
    <t>7.2</t>
  </si>
  <si>
    <t>INSTALAÇÕES COMPLEMENTARES</t>
  </si>
  <si>
    <t>Distância - solo</t>
  </si>
  <si>
    <t>Área da limpeza da camada vegetal</t>
  </si>
  <si>
    <t>Volume de pavimento</t>
  </si>
  <si>
    <t>Volume da camada granular</t>
  </si>
  <si>
    <t>Altura</t>
  </si>
  <si>
    <t>ADMINISTRAÇÃO E INSTALAÇÃO DA OBRA</t>
  </si>
  <si>
    <t xml:space="preserve"> 1.1.1 </t>
  </si>
  <si>
    <t xml:space="preserve"> 1.1.2 </t>
  </si>
  <si>
    <t xml:space="preserve"> 1.1.3 </t>
  </si>
  <si>
    <t xml:space="preserve"> ED-16358 </t>
  </si>
  <si>
    <t>LIGAÇÕES PROVISÓRIAS PARA CONTAINER TIPO 3 (CORRESPONDENTE AO CÓDIGO ED-16350)</t>
  </si>
  <si>
    <t xml:space="preserve"> 1.1.4 </t>
  </si>
  <si>
    <t xml:space="preserve"> 1.2.1 </t>
  </si>
  <si>
    <t xml:space="preserve"> 1.2.2 </t>
  </si>
  <si>
    <t>SUSTENTAÇÃO DAS ESTRUTURAS EXISTENTES NO SUBSOLO</t>
  </si>
  <si>
    <t xml:space="preserve"> 2.3 </t>
  </si>
  <si>
    <t xml:space="preserve"> 2.4 </t>
  </si>
  <si>
    <t xml:space="preserve"> 2.5 </t>
  </si>
  <si>
    <t xml:space="preserve"> 101114 </t>
  </si>
  <si>
    <t>ESCAVAÇÃO HORIZONTAL EM SOLO DE 1A CATEGORIA COM TRATOR DE ESTEIRAS (100HP/LÂMINA: 2,19M3). AF_07/2020</t>
  </si>
  <si>
    <t xml:space="preserve"> 3.5 </t>
  </si>
  <si>
    <t xml:space="preserve"> 4.1.1 </t>
  </si>
  <si>
    <t xml:space="preserve"> 4.1.2 </t>
  </si>
  <si>
    <t xml:space="preserve"> 4.2.1 </t>
  </si>
  <si>
    <t xml:space="preserve"> 4.2.2 </t>
  </si>
  <si>
    <t xml:space="preserve"> 00003346 </t>
  </si>
  <si>
    <t>LOCACAO DE GRUPO GERADOR *80 A 125* KVA, MOTOR DIESEL, REBOCAVEL, ACIONAMENTO MANUAL</t>
  </si>
  <si>
    <t xml:space="preserve"> 4.2.3 </t>
  </si>
  <si>
    <t xml:space="preserve"> 4.2.4 </t>
  </si>
  <si>
    <t>ESCORAMENTO DE VALA TIPO CONTÍNUO EMPREGANDO PRANCHAS E LONGARINAS DE PEROBA</t>
  </si>
  <si>
    <t xml:space="preserve"> 4.2.5 </t>
  </si>
  <si>
    <t xml:space="preserve"> 4.3.1 </t>
  </si>
  <si>
    <t xml:space="preserve"> 4.3.2 </t>
  </si>
  <si>
    <t xml:space="preserve"> 4.3.3 </t>
  </si>
  <si>
    <t xml:space="preserve"> 4.3.4 </t>
  </si>
  <si>
    <t xml:space="preserve"> 93378 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</si>
  <si>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</si>
  <si>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 xml:space="preserve"> 4.3.5 </t>
  </si>
  <si>
    <t xml:space="preserve"> 4.3.6 </t>
  </si>
  <si>
    <t xml:space="preserve"> 4.3.7 </t>
  </si>
  <si>
    <t xml:space="preserve"> 93364 </t>
  </si>
  <si>
    <t>REATERRO MECANIZADO DE VALA COM ESCAVADEIRA HIDRÁULICA (CAPACIDADE DA CAÇAMBA: 0,8 M³ / POTÊNCIA: 111 HP), LARGURA DE 1,5 A 2,5 M, PROFUNDIDADE DE 3,0  A 4,5 M, COM SOLO (SEM SUBSTITUIÇÃO) DE 1ª CATEGORIA EM LOCAIS COM ALTO NÍVEL DE INTERFERÊNCIA. AF_04/2016</t>
  </si>
  <si>
    <t xml:space="preserve"> 4.3.8 </t>
  </si>
  <si>
    <t xml:space="preserve"> 100977 </t>
  </si>
  <si>
    <t>CARGA, MANOBRA E DESCARGA DE SOLOS E MATERIAIS GRANULARES EM CAMINHÃO BASCULANTE 6 M³ - CARGA COM ESCAVADEIRA HIDRÁULICA (CAÇAMBA DE 1,20 M³ / 155 HP) E DESCARGA LIVRE (UNIDADE: M3). AF_07/2020</t>
  </si>
  <si>
    <t xml:space="preserve"> 4.3.9 </t>
  </si>
  <si>
    <t xml:space="preserve"> 97914 </t>
  </si>
  <si>
    <t>TRANSPORTE COM CAMINHÃO BASCULANTE DE 6 M³, EM VIA URBANA PAVIMENTADA, DMT ATÉ 30 KM (UNIDADE: M3XKM). AF_07/2020</t>
  </si>
  <si>
    <t xml:space="preserve"> 4.3.10 </t>
  </si>
  <si>
    <t xml:space="preserve"> 4.4.1 </t>
  </si>
  <si>
    <t xml:space="preserve"> 4.4.2 </t>
  </si>
  <si>
    <t xml:space="preserve"> 4.4.3 </t>
  </si>
  <si>
    <t>EMASSAMENTO DE MATERIAL GRANULAR-RACHÃO. EXCLUSIVE CARGA E TRANSPORTE</t>
  </si>
  <si>
    <t xml:space="preserve"> 4.4.4 </t>
  </si>
  <si>
    <t xml:space="preserve"> 4.4.5 </t>
  </si>
  <si>
    <t xml:space="preserve"> 4.5.1 </t>
  </si>
  <si>
    <t xml:space="preserve"> 00007761 </t>
  </si>
  <si>
    <t>TUBO DE CONCRETO ARMADO PARA AGUAS PLUVIAIS, CLASSE PA-2, COM ENCAIXE PONTA E BOLSA, DIAMETRO NOMINAL DE 400 MM</t>
  </si>
  <si>
    <t xml:space="preserve"> 4.5.2 </t>
  </si>
  <si>
    <t xml:space="preserve"> 92821 </t>
  </si>
  <si>
    <t>ASSENTAMENTO DE TUBO DE CONCRETO PARA REDES COLETORAS DE ÁGUAS PLUVIAIS, DIÂMETRO DE 400 MM, JUNTA RÍGIDA, INSTALADO EM LOCAL COM ALTO NÍVEL DE INTERFERÊNCIAS (NÃO INCLUI FORNECIMENTO). AF_12/2015</t>
  </si>
  <si>
    <t xml:space="preserve"> 4.5.3 </t>
  </si>
  <si>
    <t xml:space="preserve"> 4.5.4 </t>
  </si>
  <si>
    <t xml:space="preserve"> 92822 </t>
  </si>
  <si>
    <t>ASSENTAMENTO DE TUBO DE CONCRETO PARA REDES COLETORAS DE ÁGUAS PLUVIAIS, DIÂMETRO DE 500 MM, JUNTA RÍGIDA, INSTALADO EM LOCAL COM ALTO NÍVEL DE INTERFERÊNCIAS (NÃO INCLUI FORNECIMENTO). AF_12/2015</t>
  </si>
  <si>
    <t xml:space="preserve"> 4.5.5 </t>
  </si>
  <si>
    <t xml:space="preserve"> 4.5.6 </t>
  </si>
  <si>
    <t xml:space="preserve"> 92824 </t>
  </si>
  <si>
    <t>ASSENTAMENTO DE TUBO DE CONCRETO PARA REDES COLETORAS DE ÁGUAS PLUVIAIS, DIÂMETRO DE 600 MM, JUNTA RÍGIDA, INSTALADO EM LOCAL COM ALTO NÍVEL DE INTERFERÊNCIAS (NÃO INCLUI FORNECIMENTO). AF_12/2015</t>
  </si>
  <si>
    <t xml:space="preserve"> 4.5.7 </t>
  </si>
  <si>
    <t xml:space="preserve"> 4.5.8 </t>
  </si>
  <si>
    <t xml:space="preserve"> 92826 </t>
  </si>
  <si>
    <t>ASSENTAMENTO DE TUBO DE CONCRETO PARA REDES COLETORAS DE ÁGUAS PLUVIAIS, DIÂMETRO DE 800 MM, JUNTA RÍGIDA, INSTALADO EM LOCAL COM ALTO NÍVEL DE INTERFERÊNCIAS (NÃO INCLUI FORNECIMENTO). AF_12/2015</t>
  </si>
  <si>
    <t xml:space="preserve"> 4.6 </t>
  </si>
  <si>
    <t xml:space="preserve"> 4.6.1 </t>
  </si>
  <si>
    <t xml:space="preserve"> 4.6.2 </t>
  </si>
  <si>
    <t>POÇO DE VISITA β (Ø 600 ÁTE 1000), INCLUINDO CHAMINÉ, CIMBRAMENTO E LASTRO DE BRITA</t>
  </si>
  <si>
    <t xml:space="preserve"> 4.6.3 </t>
  </si>
  <si>
    <t xml:space="preserve"> 4.6.4 </t>
  </si>
  <si>
    <t xml:space="preserve"> 4.6.5 </t>
  </si>
  <si>
    <t>BOCA DE LOBO TRIPLA COMBINADA TIPO A-FERRO FUNDIDO. INCLUSO QUADRO, GRELHA, CANTONEIRA, ESCAVAÇÃO, REATERRO E BOTA-FORA</t>
  </si>
  <si>
    <t xml:space="preserve"> 4.6.6 </t>
  </si>
  <si>
    <t>ENVELOPAMENTO DO TUBO EM CONCRETO ARMADO DN-600MM</t>
  </si>
  <si>
    <t xml:space="preserve"> 4.6.7 </t>
  </si>
  <si>
    <t>ENVELOPAMENTO DO TUBO EM CONCRETO ARMADO DN-800MM</t>
  </si>
  <si>
    <t xml:space="preserve"> 5.1.3 </t>
  </si>
  <si>
    <t xml:space="preserve"> 96399 </t>
  </si>
  <si>
    <t>EXECUÇÃO E COMPACTAÇÃO DE BASE E OU SUB BASE PARA PAVIMENTAÇÃO DE PEDRA RACHÃO  - EXCLUSIVE CARGA E TRANSPORTE. AF_11/2019</t>
  </si>
  <si>
    <t xml:space="preserve"> 5.1.4 </t>
  </si>
  <si>
    <t xml:space="preserve"> 5.1.5 </t>
  </si>
  <si>
    <t xml:space="preserve"> 5.1.6 </t>
  </si>
  <si>
    <t xml:space="preserve"> 95995 </t>
  </si>
  <si>
    <t>EXECUÇÃO DE PAVIMENTO COM APLICAÇÃO DE CONCRETO ASFÁLTICO, CAMADA DE ROLAMENTO - EXCLUSIVE CARGA E TRANSPORTE. AF_11/2019</t>
  </si>
  <si>
    <t xml:space="preserve"> 5.1.7 </t>
  </si>
  <si>
    <t xml:space="preserve"> 100988 </t>
  </si>
  <si>
    <t>CARGA DE MISTURA ASFÁLTICA EM CAMINHÃO BASCULANTE 18 M³ (UNIDADE: M3). AF_07/2020</t>
  </si>
  <si>
    <t xml:space="preserve"> 5.1.8 </t>
  </si>
  <si>
    <t xml:space="preserve"> COT-246-02 </t>
  </si>
  <si>
    <t>SETOP-RO-14031- TRANSPORTE DE CONCRETO BETUMINOSO USINADO A QUENTE. DISTÂNCIA MÉDIA DE TRANSPORTE &lt;=10,00KM (VOLUME COMPACTADO)</t>
  </si>
  <si>
    <t xml:space="preserve"> 5.1.9 </t>
  </si>
  <si>
    <t xml:space="preserve"> 96401 </t>
  </si>
  <si>
    <t>EXECUÇÃO DE IMPRIMAÇÃO COM ASFALTO DILUÍDO CM-30. AF_11/2019</t>
  </si>
  <si>
    <t xml:space="preserve"> 5.1.10 </t>
  </si>
  <si>
    <t xml:space="preserve"> 102100 </t>
  </si>
  <si>
    <t>EXECUÇÃO DE IMPRIMAÇÃO IMPERMEABILIZANTE COM ASFALTO DILUÍDO CM-30, PARA O FECHAMENTO DE VALAS. AF_12/2020</t>
  </si>
  <si>
    <t xml:space="preserve"> 5.1.11 </t>
  </si>
  <si>
    <t xml:space="preserve"> 5914622 </t>
  </si>
  <si>
    <t>Transporte de material betuminoso com caminhão tanque distribuidor - rodovia pavimentada</t>
  </si>
  <si>
    <t>tkm</t>
  </si>
  <si>
    <t xml:space="preserve"> ED-14763 </t>
  </si>
  <si>
    <t>SARJETA DE CONCRETO URBANO (SCU), TIPO 2, COM FCK 15 MPA, LARGURA DE 50CM COM INCLINAÇÃO DE 15%, ESP. 7CM, PADRÃO DER-MG, EXCLUSIVE MEIO-FIO, INCLUSIVE ESCAVAÇÃO, APILAOMENTO E TRANSPORTE COM RETIRADA DO MATERIAL ESCAVADO (EM CAÇAMBA)</t>
  </si>
  <si>
    <t xml:space="preserve"> 100981 </t>
  </si>
  <si>
    <t>CARGA, MANOBRA E DESCARGA DE ENTULHO EM CAMINHÃO BASCULANTE 6 M³ - CARGA COM ESCAVADEIRA HIDRÁULICA  (CAÇAMBA DE 0,80 M³ / 111 HP) E DESCARGA LIVRE (UNIDADE: M3). AF_07/2020</t>
  </si>
  <si>
    <t xml:space="preserve"> 00034723 </t>
  </si>
  <si>
    <t>PLACA DE SINALIZACAO EM CHAPA DE ACO NUM 16 COM PINTURA REFLETIVA</t>
  </si>
  <si>
    <t>SUPORTE PARA PLACAS DE SINALIZAÇÃO SIMPLES-H=3,00 M</t>
  </si>
  <si>
    <t xml:space="preserve"> 5213405 </t>
  </si>
  <si>
    <t>Pintura de setas e zebrados com tinta acrílica - espessura de 0,6 mm</t>
  </si>
  <si>
    <t xml:space="preserve"> 5213401 </t>
  </si>
  <si>
    <t>Pintura de faixa com tinta acrílica - espessura de 0,6 mm</t>
  </si>
  <si>
    <t>PAVI - PAVIMENTAÇÃO</t>
  </si>
  <si>
    <t>DROP - DRENAGEM/OBRAS DE CONTENÇÃO / POÇOS DE VISITA E CAIXAS</t>
  </si>
  <si>
    <t>Material</t>
  </si>
  <si>
    <t>SEDI - SERVIÇOS DIVERSOS</t>
  </si>
  <si>
    <t>TRAN - TRANSPORTES, CARGAS E DESCARGAS</t>
  </si>
  <si>
    <t>DRE</t>
  </si>
  <si>
    <t>ASTU - ASSENTAMENTO DE TUBOS E PECAS</t>
  </si>
  <si>
    <t>MOVT - MOVIMENTO DE TERRA</t>
  </si>
  <si>
    <t>Equipamento</t>
  </si>
  <si>
    <t>ESCO - ESCORAMENTO</t>
  </si>
  <si>
    <t>Outros</t>
  </si>
  <si>
    <t>URBA - URBANIZAÇÃO</t>
  </si>
  <si>
    <t>FOMA - FORNECIMENTO DE MATERIAIS E EQUIPAMENTOS</t>
  </si>
  <si>
    <t>1.1.1</t>
  </si>
  <si>
    <t>1.1.2</t>
  </si>
  <si>
    <t>1.1.3</t>
  </si>
  <si>
    <t>1.1.4</t>
  </si>
  <si>
    <t>1.2.1</t>
  </si>
  <si>
    <t>1.2.2</t>
  </si>
  <si>
    <t>2.3</t>
  </si>
  <si>
    <t>2.4</t>
  </si>
  <si>
    <t>2.5</t>
  </si>
  <si>
    <t>3.6</t>
  </si>
  <si>
    <t>3.7</t>
  </si>
  <si>
    <t>3.8</t>
  </si>
  <si>
    <t>3.9</t>
  </si>
  <si>
    <t>3.10</t>
  </si>
  <si>
    <t>4.1.1</t>
  </si>
  <si>
    <t>4.1.2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</si>
  <si>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</si>
  <si>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</si>
  <si>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</si>
  <si>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</si>
  <si>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</si>
  <si>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</si>
  <si>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</si>
  <si>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</si>
  <si>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</si>
  <si>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</si>
  <si>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</si>
  <si>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</si>
  <si>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</si>
  <si>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</si>
  <si>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</si>
  <si>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4.4.1</t>
  </si>
  <si>
    <t>4.4.2</t>
  </si>
  <si>
    <t>4.4.3</t>
  </si>
  <si>
    <t>4.4.4</t>
  </si>
  <si>
    <t>4.4.5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</si>
  <si>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</si>
  <si>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</si>
  <si>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</si>
  <si>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</si>
  <si>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</si>
  <si>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</si>
  <si>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</si>
  <si>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</si>
  <si>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4.6.1</t>
  </si>
  <si>
    <t>4.6.2</t>
  </si>
  <si>
    <t>4.6.3</t>
  </si>
  <si>
    <t>4.6.4</t>
  </si>
  <si>
    <t>4.6.5</t>
  </si>
  <si>
    <t>4.6.6</t>
  </si>
  <si>
    <t>4.6.7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</si>
  <si>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</si>
  <si>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</si>
  <si>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</si>
  <si>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</si>
  <si>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</si>
  <si>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</si>
  <si>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</si>
  <si>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</si>
  <si>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</si>
  <si>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6.2.2</t>
  </si>
  <si>
    <t>7.3</t>
  </si>
  <si>
    <t>7.4</t>
  </si>
  <si>
    <t>Und</t>
  </si>
  <si>
    <t>Quant.</t>
  </si>
  <si>
    <t>Valor Unit</t>
  </si>
  <si>
    <t>Composição</t>
  </si>
  <si>
    <t>Composição Auxiliar</t>
  </si>
  <si>
    <t xml:space="preserve"> 88239 </t>
  </si>
  <si>
    <t>AJUDANTE DE CARPINTEIRO COM ENCARGOS COMPLEMENTARES</t>
  </si>
  <si>
    <t xml:space="preserve"> 88261 </t>
  </si>
  <si>
    <t>CARPINTEIRO DE ESQUADRIA COM ENCARGOS COMPLEMENTARES</t>
  </si>
  <si>
    <t>Insumo</t>
  </si>
  <si>
    <t xml:space="preserve"> 00020208 </t>
  </si>
  <si>
    <t>PRANCHAO  APARELHADO *8 X 30* CM, EM MACARANDUBA, ANGELIM OU EQUIVALENTE DA REGIAO</t>
  </si>
  <si>
    <t xml:space="preserve"> 00005061 </t>
  </si>
  <si>
    <t>PREGO DE ACO POLIDO COM CABECA 18 X 27 (2 1/2 X 10)</t>
  </si>
  <si>
    <t>KG</t>
  </si>
  <si>
    <t>MO sem LS =&gt;</t>
  </si>
  <si>
    <t>LS =&gt;</t>
  </si>
  <si>
    <t>MO com LS =&gt;</t>
  </si>
  <si>
    <t>Valor do BDI =&gt;</t>
  </si>
  <si>
    <t>Valor com BDI =&gt;</t>
  </si>
  <si>
    <t xml:space="preserve"> 88316 </t>
  </si>
  <si>
    <t>SERVENTE COM ENCARGOS COMPLEMENTARES</t>
  </si>
  <si>
    <t xml:space="preserve"> 00037524 </t>
  </si>
  <si>
    <t>TELA PLASTICA LARANJA, TIPO TAPUME PARA SINALIZACAO, MALHA RETANGULAR, ROLO 1.20 X 50 M (L X C)</t>
  </si>
  <si>
    <t xml:space="preserve"> 00000034 </t>
  </si>
  <si>
    <t>ACO CA-50, 10,0 MM, VERGALHAO</t>
  </si>
  <si>
    <t xml:space="preserve"> 00039015 </t>
  </si>
  <si>
    <t>PROTETOR/PONTEIRA PLASTICA PARA PONTA DE VERGALHAO DE ATE 1", TIPO PROTETOR DE ESPERA</t>
  </si>
  <si>
    <t xml:space="preserve"> 5213416 </t>
  </si>
  <si>
    <t xml:space="preserve"> 5914655 </t>
  </si>
  <si>
    <t>Carga, manobra e descarga de materiais diversos em caminhão carroceria de 15 t - carga e descarga manuais</t>
  </si>
  <si>
    <t>t</t>
  </si>
  <si>
    <t xml:space="preserve"> M0789 </t>
  </si>
  <si>
    <t>kg</t>
  </si>
  <si>
    <t xml:space="preserve"> 90776 </t>
  </si>
  <si>
    <t>ENCARREGADO GERAL COM ENCARGOS COMPLEMENTARES</t>
  </si>
  <si>
    <t xml:space="preserve"> 5946 </t>
  </si>
  <si>
    <t>PÁ CARREGADEIRA SOBRE RODAS, POTÊNCIA 197 HP, CAPACIDADE DA CAÇAMBA 2,5 A 3,5 M3, PESO OPERACIONAL 18338 KG - CHI DIURNO. AF_06/2014</t>
  </si>
  <si>
    <t>CHOR - CUSTOS HORÁRIOS DE MÁQUINAS E EQUIPAMENTOS</t>
  </si>
  <si>
    <t>CHI</t>
  </si>
  <si>
    <t xml:space="preserve"> 5944 </t>
  </si>
  <si>
    <t>PÁ CARREGADEIRA SOBRE RODAS, POTÊNCIA 197 HP, CAPACIDADE DA CAÇAMBA 2,5 A 3,5 M3, PESO OPERACIONAL 18338 KG - CHP DIURNO. AF_06/2014</t>
  </si>
  <si>
    <t>CHP</t>
  </si>
  <si>
    <t xml:space="preserve"> 5934 </t>
  </si>
  <si>
    <t>MOTONIVELADORA POTÊNCIA BÁSICA LÍQUIDA (PRIMEIRA MARCHA) 125 HP, PESO BRUTO 13032 KG, LARGURA DA LÂMINA DE 3,7 M - CHI DIURNO. AF_06/2014</t>
  </si>
  <si>
    <t xml:space="preserve"> 5932 </t>
  </si>
  <si>
    <t>MOTONIVELADORA POTÊNCIA BÁSICA LÍQUIDA (PRIMEIRA MARCHA) 125 HP, PESO BRUTO 13032 KG, LARGURA DA LÂMINA DE 3,7 M - CHP DIURNO. AF_06/2014</t>
  </si>
  <si>
    <t xml:space="preserve"> 5857 </t>
  </si>
  <si>
    <t>TRATOR DE ESTEIRAS, POTÊNCIA 347 HP, PESO OPERACIONAL 38,5 T, COM LÂMINA 8,70 M3 - CHI DIURNO. AF_06/2014</t>
  </si>
  <si>
    <t xml:space="preserve"> 5855 </t>
  </si>
  <si>
    <t>TRATOR DE ESTEIRAS, POTÊNCIA 347 HP, PESO OPERACIONAL 38,5 T, COM LÂMINA 8,70 M3 - CHP DIURNO. AF_06/2014</t>
  </si>
  <si>
    <t xml:space="preserve"> 90781 </t>
  </si>
  <si>
    <t>TOPOGRAFO COM ENCARGOS COMPLEMENTARES</t>
  </si>
  <si>
    <t xml:space="preserve"> 88262 </t>
  </si>
  <si>
    <t>CARPINTEIRO DE FORMAS COM ENCARGOS COMPLEMENTARES</t>
  </si>
  <si>
    <t xml:space="preserve"> 00020206 </t>
  </si>
  <si>
    <t>SARRAFO APARELHADO *2 X 10* CM, EM MACARANDUBA, ANGELIM OU EQUIVALENTE DA REGIAO</t>
  </si>
  <si>
    <t xml:space="preserve"> 00004491 </t>
  </si>
  <si>
    <t>PONTALETE *7,5 X 7,5* CM EM PINUS, MISTA OU EQUIVALENTE DA REGIAO - BRUTA</t>
  </si>
  <si>
    <t xml:space="preserve"> 00005073 </t>
  </si>
  <si>
    <t>PREGO DE ACO POLIDO COM CABECA 17 X 24 (2 1/4 X 11)</t>
  </si>
  <si>
    <t xml:space="preserve"> 88309 </t>
  </si>
  <si>
    <t>PEDREIRO COM ENCARGOS COMPLEMENTARES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</si>
  <si>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</si>
  <si>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</si>
  <si>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</si>
  <si>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</si>
  <si>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00004730 </t>
  </si>
  <si>
    <t>PEDRA DE MAO OU PEDRA RACHAO PARA ARRIMO/FUNDACAO (POSTO PEDREIRA/FORNECEDOR, SEM FRETE)</t>
  </si>
  <si>
    <t xml:space="preserve"> 94965 </t>
  </si>
  <si>
    <t>CONCRETO FCK = 25MPA, TRAÇO 1:2,3:2,7 (EM MASSA SECA DE CIMENTO/ AREIA MÉDIA/ BRITA 1) - PREPARO MECÂNICO COM BETONEIRA 400 L. AF_05/2021</t>
  </si>
  <si>
    <t>FUES - FUNDAÇÕES E ESTRUTURAS</t>
  </si>
  <si>
    <t xml:space="preserve"> 94962 </t>
  </si>
  <si>
    <t>CONCRETO MAGRO PARA LASTRO, TRAÇO 1:4,5:4,5 (EM MASSA SECA DE CIMENTO/ AREIA MÉDIA/ BRITA 1) - PREPARO MECÂNICO COM BETONEIRA 400 L. AF_05/2021</t>
  </si>
  <si>
    <t>CORTE, DOBRA E MONTAGEM DE AÇO CA-50/60</t>
  </si>
  <si>
    <t xml:space="preserve"> 100324 </t>
  </si>
  <si>
    <t>LASTRO COM MATERIAL GRANULAR (PEDRA BRITADA N.1 E PEDRA BRITADA N.2), APLICADO EM PISOS OU LAJES SOBRE SOLO, ESPESSURA DE *10 CM*. AF_07/2019</t>
  </si>
  <si>
    <t xml:space="preserve"> DAC-35-01 </t>
  </si>
  <si>
    <t>CIMBRAMENTO-ESCORAMENTO DE FORMAS, COM MADEIRA 3A QUALIDADE, NÃO APARELHADA, APROVEITAMENTO TABUAS 3X E PRUMOS 4X</t>
  </si>
  <si>
    <t>TAMPÃO CIRCULAR EM FERRO FUNDIDO PARA POÇO DE VISITA, ARTICULADO COM DIÂMETRO DE 60CM, CLASSE 400, INCLUSIVE ASSENTAMENTO, EXCLUSIVE POÇO DE VISITA</t>
  </si>
  <si>
    <t>ALVENARIA DE VEDAÇÃO COM TIJOLO MACIÇO REQUEIMADO, ESP. 20CM, PARA REVESTIMENTO, INCLUSIVE ARGAMASSA PARA ASSENTAMENTO</t>
  </si>
  <si>
    <t>ARGAMASSA, TRAÇO 1:3 (CIMENTO E AREIA), PREPARO MECÂNICO</t>
  </si>
  <si>
    <t>FORMA E DESFORMA DE TÁBUA E SARRAFO, REAPROVEITAMENTO (3X) (FUNDAÇÃO)</t>
  </si>
  <si>
    <t xml:space="preserve"> 94964 </t>
  </si>
  <si>
    <t>CONCRETO FCK = 20MPA, TRAÇO 1:2,7:3 (EM MASSA SECA DE CIMENTO/ AREIA MÉDIA/ BRITA 1) - PREPARO MECÂNICO COM BETONEIRA 400 L. AF_05/2021</t>
  </si>
  <si>
    <t xml:space="preserve"> MATED- 12826 </t>
  </si>
  <si>
    <t>TRANSPORTE DE MATERIAL DE QUALQUER NATUREZA EM CAMINHÃO DMT &lt;= 1 KM (DENTRO DO PERÍMETRO URBANO)</t>
  </si>
  <si>
    <t xml:space="preserve"> MATED- 12823 </t>
  </si>
  <si>
    <t>CANTONEIRA PARA BOCA DE LOBO EM F°F°</t>
  </si>
  <si>
    <t xml:space="preserve"> ED-48302 </t>
  </si>
  <si>
    <t xml:space="preserve"> ED-48317 </t>
  </si>
  <si>
    <t>CONCRETO ESTRUTURAL, PREPARADO EM OBRA COM BETONEIRA, CONTROLE "B", COM FCK 20 MPA, BRITA Nº (1 E 2), CONSISTÊNCIA PARA VIBRAÇÃO (FABRICAÇÃO)</t>
  </si>
  <si>
    <t xml:space="preserve"> ED-48324 </t>
  </si>
  <si>
    <t xml:space="preserve"> 102475 </t>
  </si>
  <si>
    <t>CONCRETO FCK = 20MPA, TRAÇO 1:2,6:2,9 (EM MASSA SECA DE CIMENTO/ AREIA MÉDIA/ SEIXO ROLADO) - PREPARO MECÂNICO COM BETONEIRA 400 L. AF_05/2021</t>
  </si>
  <si>
    <t xml:space="preserve"> 5684 </t>
  </si>
  <si>
    <t>ROLO COMPACTADOR VIBRATÓRIO DE UM CILINDRO AÇO LISO, POTÊNCIA 80 HP, PESO OPERACIONAL MÁXIMO 8,1 T, IMPACTO DINÂMICO 16,15 / 9,5 T, LARGURA DE TRABALHO 1,68 M - CHP DIURNO. AF_06/2014</t>
  </si>
  <si>
    <t xml:space="preserve"> 5685 </t>
  </si>
  <si>
    <t>ROLO COMPACTADOR VIBRATÓRIO DE UM CILINDRO AÇO LISO, POTÊNCIA 80 HP, PESO OPERACIONAL MÁXIMO 8,1 T, IMPACTO DINÂMICO 16,15 / 9,5 T, LARGURA DE TRABALHO 1,68 M - CHI DIURNO. AF_06/2014</t>
  </si>
  <si>
    <t xml:space="preserve"> 5901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</si>
  <si>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</si>
  <si>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5903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</si>
  <si>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</si>
  <si>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96463 </t>
  </si>
  <si>
    <t>ROLO COMPACTADOR DE PNEUS, ESTATICO, PRESSAO VARIAVEL, POTENCIA 110 HP, PESO SEM/COM LASTRO 10,8/27 T, LARGURA DE ROLAGEM 2,30 M - CHP DIURNO. AF_06/2017</t>
  </si>
  <si>
    <t xml:space="preserve"> 96464 </t>
  </si>
  <si>
    <t>ROLO COMPACTADOR DE PNEUS, ESTATICO, PRESSAO VARIAVEL, POTENCIA 110 HP, PESO SEM/COM LASTRO 10,8/27 T, LARGURA DE ROLAGEM 2,30 M - CHI DIURNO. AF_06/2017</t>
  </si>
  <si>
    <t xml:space="preserve"> 00004748 </t>
  </si>
  <si>
    <t>PEDRA BRITADA OU BICA CORRIDA, NAO CLASSIFICADA (POSTO PEDREIRA/FORNECEDOR, SEM FRETE)</t>
  </si>
  <si>
    <t xml:space="preserve"> 93358 </t>
  </si>
  <si>
    <t>ESCAVAÇÃO MANUAL DE VALA COM PROFUNDIDADE MENOR OU IGUAL A 1,30 M. AF_02/2021</t>
  </si>
  <si>
    <t xml:space="preserve"> 00021014 </t>
  </si>
  <si>
    <t>TUBO ACO GALVANIZADO COM COSTURA, CLASSE LEVE, DN 65 MM ( 2 1/2"),  E = 3,35 MM, * 6,23* KG/M (NBR 5580)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</si>
  <si>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</si>
  <si>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</si>
  <si>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</si>
  <si>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</si>
  <si>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>Composições Auxiliares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</si>
  <si>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</si>
  <si>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</si>
  <si>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</si>
  <si>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</si>
  <si>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</si>
  <si>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</si>
  <si>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>Carga de resíduos</t>
  </si>
  <si>
    <t>Carga de solo</t>
  </si>
  <si>
    <t>FORMA E DESFORMA DE COMPENSADO PLASTIFICADO, ESP. 12MM, REAPROVEITAMENTO (5X), EXCLUSIVE ESCORAMENTO</t>
  </si>
  <si>
    <t xml:space="preserve"> DAC-237-012 </t>
  </si>
  <si>
    <t xml:space="preserve"> 3.6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</si>
  <si>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</si>
  <si>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</si>
  <si>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3.7 </t>
  </si>
  <si>
    <t xml:space="preserve"> 95875 </t>
  </si>
  <si>
    <t>TRANSPORTE COM CAMINHÃO BASCULANTE DE 10 M³, EM VIA URBANA PAVIMENTADA, DMT ATÉ 30 KM (UNIDADE: M3XKM). AF_07/2020</t>
  </si>
  <si>
    <t xml:space="preserve"> 3.8 </t>
  </si>
  <si>
    <t xml:space="preserve"> 3.9 </t>
  </si>
  <si>
    <t xml:space="preserve"> 3.10 </t>
  </si>
  <si>
    <r>
      <t>SUSTENTAÇÃO DA</t>
    </r>
    <r>
      <rPr>
        <sz val="12"/>
        <rFont val="Arial"/>
        <family val="2"/>
      </rPr>
      <t>S</t>
    </r>
    <r>
      <rPr>
        <b/>
        <sz val="12"/>
        <rFont val="Arial"/>
        <family val="2"/>
      </rPr>
      <t xml:space="preserve"> ESTRUTURAS EXISTENTES NO SUBSOLO</t>
    </r>
  </si>
  <si>
    <t>Distância -resíduos de construção civil</t>
  </si>
  <si>
    <t>PV α DN 600</t>
  </si>
  <si>
    <t>PV α DN 800</t>
  </si>
  <si>
    <t>Placa R-19</t>
  </si>
  <si>
    <t>mês</t>
  </si>
  <si>
    <t xml:space="preserve"> ED-50137 </t>
  </si>
  <si>
    <t>MOBILIZAÇÃO E DESMOBILIZAÇÃO DE CONTAINER, INCLUSIVE CARGA, DESCARGA E TRANSPORTE EM CAMINHÃO CARROCERIA COM GUINDAUTO (MUNCK), EXCLUSIVE LOCAÇÃO DO CONTAINER</t>
  </si>
  <si>
    <t xml:space="preserve"> ED-50155 </t>
  </si>
  <si>
    <t>LOCAÇÃO DE BANHEIRO QUÍMICO, DIMENSÃO (110X120X230)CM, LINHA PADRÃO, CONTENDO UMA (1) PIA/HIGIENIZADOR DE MÃOS, INCLUSIVE MANUTENÇÃO E MOBILIZAÇÃO/DESMOBILIZAÇÃO</t>
  </si>
  <si>
    <t xml:space="preserve"> ED-28428 </t>
  </si>
  <si>
    <t>FORNECIMENTO E COLOCAÇÃO DE PLACA DE OBRA EM CHAPA GALVANIZADA #26, ESP. 0,45MM, DIMENSÃO (4X3)M, PLOTADA COM ADESIVO VINÍLICO, AFIXADA COM REBITES 4,8X40MM, EM ESTRUTURA METÁLICA DE METALON 20X20MM, ESP. 1,25MM, INCLUSIVE SUPORTE EM EUCALIPTO AUTOCLAVADO PINTADO COM TINTA PVA DUAS (2) DEMÃOS</t>
  </si>
  <si>
    <t xml:space="preserve"> DAC-493-001 </t>
  </si>
  <si>
    <t xml:space="preserve"> DAC-493-002 </t>
  </si>
  <si>
    <t xml:space="preserve"> ED-27006 </t>
  </si>
  <si>
    <t>CONE PARA SINALIZAÇÃO/ISOLAMENTO DE ÁREAS, ALTURA 75CM, INCLUSIVE FORNECIMENTO E MOVIMENTAÇÃO</t>
  </si>
  <si>
    <t xml:space="preserve"> DAC-493-003 </t>
  </si>
  <si>
    <t xml:space="preserve"> DAC-493-004 </t>
  </si>
  <si>
    <t xml:space="preserve"> ED-48507 </t>
  </si>
  <si>
    <t>DEMOLIÇÃO MANUAL DE SARJETA OU SARJETÃO DE CONCRETO, INCLUSIVE AFASTAMENTO E EMPILHAMENTO, EXCLUSIVE TRANSPORTE E RETIRADA DO MATERIAL DEMOLIDO</t>
  </si>
  <si>
    <t xml:space="preserve"> DAC-493-005 </t>
  </si>
  <si>
    <t xml:space="preserve"> DAC-493-006 </t>
  </si>
  <si>
    <t>LOCACAO DE BOMBA SUBMERSIVEL PARA DRENAGEM E ESGOTAMENTO, MOTOR ELETRICO TRIFASICO, POTENCIA DE 1 CV, DIAMETRO DE RECALQUE DE 2". FAIXA DE OPERACAO Q=25 M3/H (+ OU - 1 M3/H) E AMT=2 M, Q=12 M3/H (+ OU - 2 M3/H) E AMT = 12 M (+ OU - 2 M)</t>
  </si>
  <si>
    <t xml:space="preserve"> ED-51102 </t>
  </si>
  <si>
    <t xml:space="preserve"> ED-51101 </t>
  </si>
  <si>
    <t>MOVIMENTAÇÃO DE TERRA PARA DRENGEM</t>
  </si>
  <si>
    <t xml:space="preserve"> ED-51111 </t>
  </si>
  <si>
    <t xml:space="preserve"> ED-51112 </t>
  </si>
  <si>
    <t xml:space="preserve"> ED-49812 </t>
  </si>
  <si>
    <t xml:space="preserve"> ED-49813 </t>
  </si>
  <si>
    <t xml:space="preserve"> DAC-493-007 </t>
  </si>
  <si>
    <t xml:space="preserve"> DAC-493-008 </t>
  </si>
  <si>
    <t xml:space="preserve"> DAC-493-009 </t>
  </si>
  <si>
    <t xml:space="preserve"> DAC-493-010 </t>
  </si>
  <si>
    <t xml:space="preserve"> DAC-493-011 </t>
  </si>
  <si>
    <t xml:space="preserve"> DAC-493-012 </t>
  </si>
  <si>
    <t xml:space="preserve"> DAC-493-014 </t>
  </si>
  <si>
    <t xml:space="preserve"> DAC-493-013 </t>
  </si>
  <si>
    <t xml:space="preserve"> DAC-493-015 </t>
  </si>
  <si>
    <t xml:space="preserve"> DAC-493-016 </t>
  </si>
  <si>
    <t xml:space="preserve"> ED-50269 </t>
  </si>
  <si>
    <t>LIMPEZA PERMANENTE DA OBRA - 01 SERVENTE X 8 HORAS DIÁRIAS</t>
  </si>
  <si>
    <t>ED-</t>
  </si>
  <si>
    <t>98,87</t>
  </si>
  <si>
    <t>29,31</t>
  </si>
  <si>
    <t>1.476,1</t>
  </si>
  <si>
    <t>957,51</t>
  </si>
  <si>
    <t>324,0</t>
  </si>
  <si>
    <t>249,02</t>
  </si>
  <si>
    <t>16.546,32</t>
  </si>
  <si>
    <t>34.850,07</t>
  </si>
  <si>
    <t>293,07</t>
  </si>
  <si>
    <t>429,96</t>
  </si>
  <si>
    <t>60,5</t>
  </si>
  <si>
    <t>14.783,84</t>
  </si>
  <si>
    <t>9.448,86</t>
  </si>
  <si>
    <t>4,0</t>
  </si>
  <si>
    <t>528,93</t>
  </si>
  <si>
    <t>733,9</t>
  </si>
  <si>
    <t>6,0</t>
  </si>
  <si>
    <t>2.824,76</t>
  </si>
  <si>
    <t>8,0</t>
  </si>
  <si>
    <t>14.454,33</t>
  </si>
  <si>
    <t>794,81</t>
  </si>
  <si>
    <t>1.710,66</t>
  </si>
  <si>
    <t>84,0</t>
  </si>
  <si>
    <t>28,0</t>
  </si>
  <si>
    <t>600,0</t>
  </si>
  <si>
    <t>400,6</t>
  </si>
  <si>
    <t>1.039,99</t>
  </si>
  <si>
    <t>878,0</t>
  </si>
  <si>
    <t>60,0</t>
  </si>
  <si>
    <t>10,0</t>
  </si>
  <si>
    <t>3.191,71</t>
  </si>
  <si>
    <t>43,0</t>
  </si>
  <si>
    <t>502,25</t>
  </si>
  <si>
    <t>17,0</t>
  </si>
  <si>
    <t>671,2</t>
  </si>
  <si>
    <t>7,5</t>
  </si>
  <si>
    <t>439,0</t>
  </si>
  <si>
    <t>2,0</t>
  </si>
  <si>
    <t>162,63</t>
  </si>
  <si>
    <t>1,0</t>
  </si>
  <si>
    <t>366,95</t>
  </si>
  <si>
    <t>5,0</t>
  </si>
  <si>
    <t>72,51</t>
  </si>
  <si>
    <t>367,32</t>
  </si>
  <si>
    <t>12,0</t>
  </si>
  <si>
    <t>3,9</t>
  </si>
  <si>
    <t>0,12</t>
  </si>
  <si>
    <t>44,79</t>
  </si>
  <si>
    <t>0,11</t>
  </si>
  <si>
    <t>1.124,17</t>
  </si>
  <si>
    <t>784,01</t>
  </si>
  <si>
    <t>128,53</t>
  </si>
  <si>
    <t>0,06</t>
  </si>
  <si>
    <t>85,71</t>
  </si>
  <si>
    <t>0,05</t>
  </si>
  <si>
    <t>3,0</t>
  </si>
  <si>
    <t>88,0</t>
  </si>
  <si>
    <t>0,04</t>
  </si>
  <si>
    <t>38,03</t>
  </si>
  <si>
    <t>0,02</t>
  </si>
  <si>
    <t>99,98</t>
  </si>
  <si>
    <t>4,98</t>
  </si>
  <si>
    <t>0,01</t>
  </si>
  <si>
    <t>99,99</t>
  </si>
  <si>
    <t>375,96</t>
  </si>
  <si>
    <t>30,0</t>
  </si>
  <si>
    <t>100,00</t>
  </si>
  <si>
    <t>Placa em aço nº 16 galvanizado com película retrorrefletiva tipo I + I - confecção</t>
  </si>
  <si>
    <t>Conjunto para fixação de placas em aço galvanizado composto por barra chata, abraçadeira, parafusos,</t>
  </si>
  <si>
    <t>Kg</t>
  </si>
  <si>
    <t>hora</t>
  </si>
  <si>
    <t>CONJUNTO QUADRO E GRELHA DE FERRO FUNDIDO P=199KG PARA BOCA DE LOBO</t>
  </si>
  <si>
    <t>ESCAVAÇÃO MANUAL DE VALA COM PROFUNDIDADE MENOR OU IGUAL A 1,5M</t>
  </si>
  <si>
    <t>100,0%</t>
  </si>
  <si>
    <t>SINAPI - 02/2023 - Minas Gerais
SICRO3 - 10/2022 - Minas Gerais
SETOP - 10/2022 - Minas Gerais
SUDECAP - 12/2022 - Minas Gerais</t>
  </si>
  <si>
    <t>ASSENTAMENTO DO TUBO DE CONCRETO ARMADO PA-2 DN 500 mm</t>
  </si>
  <si>
    <t>VOLUME DE CORTE ATÉ 1,50 m</t>
  </si>
  <si>
    <t>VOLUME DE REATERRO -LARGURA DA VALA ATÉ 1,50 -  PROFUNDIDADE ATÉ 1,50 m</t>
  </si>
  <si>
    <t>VOLUME DE REATERRO -LARGURA DA VALA DE 1,50 M ATÉ 2,50 m - PROFUNDIDADE DE 1,50 M A 3,00 m</t>
  </si>
  <si>
    <t>VOLUME DE CORTE DE 3,0 m A 5,00 m</t>
  </si>
  <si>
    <t>VOLUME DE CORTE DE 1,50 m A 3,00 m</t>
  </si>
  <si>
    <t>VOLUME DE REATERRO -LARGURA DA VALA DE 1,50 m ATÉ 2,50 m - PROFUNDIDADE DE ATÉ 1,50 m</t>
  </si>
  <si>
    <t>VOLUME DE REATERRO -LARGURA DA VALA DE 1,50 m ATÉ 2,50 m - PROFUNDIDADE DE 3,00 M A 4,50 m</t>
  </si>
  <si>
    <t>TUBO DE CONCRETO ARMADO PA-2 DN 400 mm*</t>
  </si>
  <si>
    <t>ASSENTAMENTO DO TUBO DE CONCRETO ARMADO PA-2 DN 400 mm</t>
  </si>
  <si>
    <t>TUBO DE CONCRETO ARMADO PA-2 DN 500 mm*</t>
  </si>
  <si>
    <t>TUBO DE CONCRETO ARMADO PA-2 DN 600 mm*</t>
  </si>
  <si>
    <t>ASSENTAMENTO DO TUBO DE CONCRETO ARMADO PA-2 DN 600 mm</t>
  </si>
  <si>
    <t>TUBO DE CONCRETO ARMADO PA-2 DN 800 mm*</t>
  </si>
  <si>
    <t>ASSENTAMENTO DO TUBO DE CONCRETO ARMADO PA-2 DN 800 mm</t>
  </si>
  <si>
    <t>SUPORTE PARA PLACAS DE SINALIZAÇÃO H = 3,00 m</t>
  </si>
  <si>
    <t>R01</t>
  </si>
  <si>
    <t>4.924,97</t>
  </si>
  <si>
    <t>2.116,53</t>
  </si>
  <si>
    <t>209.261,32</t>
  </si>
  <si>
    <t>113,96</t>
  </si>
  <si>
    <t>168.216,35</t>
  </si>
  <si>
    <t>173,23</t>
  </si>
  <si>
    <t>165.869,45</t>
  </si>
  <si>
    <t>502,39</t>
  </si>
  <si>
    <t>162.774,36</t>
  </si>
  <si>
    <t>646,92</t>
  </si>
  <si>
    <t>161.096,01</t>
  </si>
  <si>
    <t>9,04</t>
  </si>
  <si>
    <t>149.578,73</t>
  </si>
  <si>
    <t>2,86</t>
  </si>
  <si>
    <t>99.671,20</t>
  </si>
  <si>
    <t>280,53</t>
  </si>
  <si>
    <t>82.214,92</t>
  </si>
  <si>
    <t>156,38</t>
  </si>
  <si>
    <t>67.237,14</t>
  </si>
  <si>
    <t>3,42</t>
  </si>
  <si>
    <t>50.560,73</t>
  </si>
  <si>
    <t>155,80</t>
  </si>
  <si>
    <t>50.479,20</t>
  </si>
  <si>
    <t>5,00</t>
  </si>
  <si>
    <t>47.244,30</t>
  </si>
  <si>
    <t>69,40</t>
  </si>
  <si>
    <t>36.707,74</t>
  </si>
  <si>
    <t>49,31</t>
  </si>
  <si>
    <t>36.188,60</t>
  </si>
  <si>
    <t>10,74</t>
  </si>
  <si>
    <t>30.337,92</t>
  </si>
  <si>
    <t>9,14</t>
  </si>
  <si>
    <t>25.818,30</t>
  </si>
  <si>
    <t>1,68</t>
  </si>
  <si>
    <t>24.283,27</t>
  </si>
  <si>
    <t>28,88</t>
  </si>
  <si>
    <t>22.954,11</t>
  </si>
  <si>
    <t>12,85</t>
  </si>
  <si>
    <t>21.981,98</t>
  </si>
  <si>
    <t>259,21</t>
  </si>
  <si>
    <t>21.773,64</t>
  </si>
  <si>
    <t>658,18</t>
  </si>
  <si>
    <t>18.429,04</t>
  </si>
  <si>
    <t>23,54</t>
  </si>
  <si>
    <t>14.124,00</t>
  </si>
  <si>
    <t>33,14</t>
  </si>
  <si>
    <t>13.275,88</t>
  </si>
  <si>
    <t>10,72</t>
  </si>
  <si>
    <t>11.148,69</t>
  </si>
  <si>
    <t>12,50</t>
  </si>
  <si>
    <t>10.975,00</t>
  </si>
  <si>
    <t>169,63</t>
  </si>
  <si>
    <t>10.177,80</t>
  </si>
  <si>
    <t>993,84</t>
  </si>
  <si>
    <t>9.938,40</t>
  </si>
  <si>
    <t>2,94</t>
  </si>
  <si>
    <t>9.383,62</t>
  </si>
  <si>
    <t>206,17</t>
  </si>
  <si>
    <t>8.865,31</t>
  </si>
  <si>
    <t>17,33</t>
  </si>
  <si>
    <t>8.703,99</t>
  </si>
  <si>
    <t>507,74</t>
  </si>
  <si>
    <t>8.631,58</t>
  </si>
  <si>
    <t>10,64</t>
  </si>
  <si>
    <t>7.141,56</t>
  </si>
  <si>
    <t>14,65</t>
  </si>
  <si>
    <t>6.431,35</t>
  </si>
  <si>
    <t>203,61</t>
  </si>
  <si>
    <t>5.967,80</t>
  </si>
  <si>
    <t>31,60</t>
  </si>
  <si>
    <t>5.139,10</t>
  </si>
  <si>
    <t>80,43</t>
  </si>
  <si>
    <t>4.825,80</t>
  </si>
  <si>
    <t>4.440,67</t>
  </si>
  <si>
    <t>11,67</t>
  </si>
  <si>
    <t>4.282,30</t>
  </si>
  <si>
    <t>98,15</t>
  </si>
  <si>
    <t>4.220,45</t>
  </si>
  <si>
    <t>840,27</t>
  </si>
  <si>
    <t>4.201,35</t>
  </si>
  <si>
    <t>48,79</t>
  </si>
  <si>
    <t>3.537,76</t>
  </si>
  <si>
    <t>9,37</t>
  </si>
  <si>
    <t>3.441,78</t>
  </si>
  <si>
    <t>269,46</t>
  </si>
  <si>
    <t>3.233,52</t>
  </si>
  <si>
    <t>789,17</t>
  </si>
  <si>
    <t>3.077,76</t>
  </si>
  <si>
    <t>64,79</t>
  </si>
  <si>
    <t>2.901,94</t>
  </si>
  <si>
    <t>2,38</t>
  </si>
  <si>
    <t>2.675,52</t>
  </si>
  <si>
    <t>3,27</t>
  </si>
  <si>
    <t>2.563,71</t>
  </si>
  <si>
    <t>12,89</t>
  </si>
  <si>
    <t>1.656,75</t>
  </si>
  <si>
    <t>16,99</t>
  </si>
  <si>
    <t>1.456,21</t>
  </si>
  <si>
    <t>116,58</t>
  </si>
  <si>
    <t>1.398,96</t>
  </si>
  <si>
    <t>2,09</t>
  </si>
  <si>
    <t>1.254,00</t>
  </si>
  <si>
    <t>411,68</t>
  </si>
  <si>
    <t>1.235,04</t>
  </si>
  <si>
    <t>305,95</t>
  </si>
  <si>
    <t>1.223,80</t>
  </si>
  <si>
    <t>11,09</t>
  </si>
  <si>
    <t>975,92</t>
  </si>
  <si>
    <t>852,56</t>
  </si>
  <si>
    <t>14,80</t>
  </si>
  <si>
    <t>562,84</t>
  </si>
  <si>
    <t>407,37</t>
  </si>
  <si>
    <t>35,96</t>
  </si>
  <si>
    <t>179,08</t>
  </si>
  <si>
    <t>0,47</t>
  </si>
  <si>
    <t>176,70</t>
  </si>
  <si>
    <t>5,71</t>
  </si>
  <si>
    <t>171,30</t>
  </si>
  <si>
    <t>2.225,22</t>
  </si>
  <si>
    <t>134.625,81</t>
  </si>
  <si>
    <t>29.583,68</t>
  </si>
  <si>
    <t>118.334,72</t>
  </si>
  <si>
    <t>13.844,09</t>
  </si>
  <si>
    <t>110.752,72</t>
  </si>
  <si>
    <t>2,90</t>
  </si>
  <si>
    <t>8.484,80</t>
  </si>
  <si>
    <t>50.908,80</t>
  </si>
  <si>
    <t>0,81</t>
  </si>
  <si>
    <t>2.355,83</t>
  </si>
  <si>
    <t>18.846,64</t>
  </si>
  <si>
    <t>2.148,01</t>
  </si>
  <si>
    <t>16.110,07</t>
  </si>
  <si>
    <t>0,57</t>
  </si>
  <si>
    <t>0,31</t>
  </si>
  <si>
    <t>4.421,07</t>
  </si>
  <si>
    <t>8.842,14</t>
  </si>
  <si>
    <t>0,21</t>
  </si>
  <si>
    <t>0,18</t>
  </si>
  <si>
    <t>0,15</t>
  </si>
  <si>
    <t>99,50</t>
  </si>
  <si>
    <t>99,70</t>
  </si>
  <si>
    <t>99,75</t>
  </si>
  <si>
    <t>99,80</t>
  </si>
  <si>
    <t xml:space="preserve"> ED-48298 </t>
  </si>
  <si>
    <t xml:space="preserve"> ED-48666 </t>
  </si>
  <si>
    <t xml:space="preserve"> ED-49647 </t>
  </si>
  <si>
    <t xml:space="preserve"> ED-48228 </t>
  </si>
  <si>
    <t xml:space="preserve"> ED-49810 </t>
  </si>
  <si>
    <t xml:space="preserve"> ED-50381 </t>
  </si>
  <si>
    <t xml:space="preserve"> ED-50367 </t>
  </si>
  <si>
    <t xml:space="preserve"> ED-51107 </t>
  </si>
  <si>
    <t xml:space="preserve"> ED-51127 </t>
  </si>
  <si>
    <t>TRANSPORTE, LANÇAMENTO E ADENSAMENTO E ACABAMENTO DE CONCRETO EM FUNDAÇÃO/RADIER</t>
  </si>
  <si>
    <t xml:space="preserve"> ED-8398 </t>
  </si>
  <si>
    <t>FORMA E DESFORMA DE COMPENSADO PLASTIFICADO, ESP. 12MM, REAPROVEITAMENTO (3X), EXCLUSIVE ESCORAMENTO</t>
  </si>
  <si>
    <t>100,00%
41.613,99</t>
  </si>
  <si>
    <t>20,00%
8.322,80</t>
  </si>
  <si>
    <t>100,00%
13.784,22</t>
  </si>
  <si>
    <t>100,00%
296.220,98</t>
  </si>
  <si>
    <t>50,00%
148.110,49</t>
  </si>
  <si>
    <t>25,00%
74.055,25</t>
  </si>
  <si>
    <t>100,00%
1.320.770,87</t>
  </si>
  <si>
    <t>25,00%
330.192,72</t>
  </si>
  <si>
    <t>100,00%
601.885,78</t>
  </si>
  <si>
    <t>25,00%
150.471,45</t>
  </si>
  <si>
    <t>100,00%
18.149,04</t>
  </si>
  <si>
    <t>50,00%
9.074,52</t>
  </si>
  <si>
    <t>100,00%
28.156,29</t>
  </si>
  <si>
    <t>20,00%
5.631,26</t>
  </si>
  <si>
    <t>21,81%</t>
  </si>
  <si>
    <t>24,51%</t>
  </si>
  <si>
    <t>21,71%</t>
  </si>
  <si>
    <t>7,48%</t>
  </si>
  <si>
    <t>506.041,48</t>
  </si>
  <si>
    <t>568.673,46</t>
  </si>
  <si>
    <t>503.692,74</t>
  </si>
  <si>
    <t>173.500,02</t>
  </si>
  <si>
    <t>46,31%</t>
  </si>
  <si>
    <t>70,82%</t>
  </si>
  <si>
    <t>92,52%</t>
  </si>
  <si>
    <t>1.074.714,94</t>
  </si>
  <si>
    <t>1.643.388,41</t>
  </si>
  <si>
    <t>2.147.081,14</t>
  </si>
  <si>
    <t>2.320.581,17</t>
  </si>
  <si>
    <t>9,02</t>
  </si>
  <si>
    <t>7,25</t>
  </si>
  <si>
    <t>16,27</t>
  </si>
  <si>
    <t>7,15</t>
  </si>
  <si>
    <t>23,41</t>
  </si>
  <si>
    <t>7,01</t>
  </si>
  <si>
    <t>30,43</t>
  </si>
  <si>
    <t>6,94</t>
  </si>
  <si>
    <t>37,37</t>
  </si>
  <si>
    <t>6,45</t>
  </si>
  <si>
    <t>43,82</t>
  </si>
  <si>
    <t>5,80</t>
  </si>
  <si>
    <t>49,62</t>
  </si>
  <si>
    <t>5,10</t>
  </si>
  <si>
    <t>54,72</t>
  </si>
  <si>
    <t>4,77</t>
  </si>
  <si>
    <t>59,49</t>
  </si>
  <si>
    <t>4,30</t>
  </si>
  <si>
    <t>63,78</t>
  </si>
  <si>
    <t>3,54</t>
  </si>
  <si>
    <t>67,33</t>
  </si>
  <si>
    <t>70,23</t>
  </si>
  <si>
    <t>2,19</t>
  </si>
  <si>
    <t>72,42</t>
  </si>
  <si>
    <t>2,18</t>
  </si>
  <si>
    <t>74,60</t>
  </si>
  <si>
    <t>76,77</t>
  </si>
  <si>
    <t>2,04</t>
  </si>
  <si>
    <t>78,81</t>
  </si>
  <si>
    <t>1,58</t>
  </si>
  <si>
    <t>80,39</t>
  </si>
  <si>
    <t>1,56</t>
  </si>
  <si>
    <t>81,95</t>
  </si>
  <si>
    <t>1,31</t>
  </si>
  <si>
    <t>83,26</t>
  </si>
  <si>
    <t>1,11</t>
  </si>
  <si>
    <t>84,37</t>
  </si>
  <si>
    <t>24.624,85</t>
  </si>
  <si>
    <t>1,06</t>
  </si>
  <si>
    <t>85,43</t>
  </si>
  <si>
    <t>1,05</t>
  </si>
  <si>
    <t>86,48</t>
  </si>
  <si>
    <t>0,99</t>
  </si>
  <si>
    <t>87,47</t>
  </si>
  <si>
    <t>0,95</t>
  </si>
  <si>
    <t>88,41</t>
  </si>
  <si>
    <t>0,94</t>
  </si>
  <si>
    <t>89,35</t>
  </si>
  <si>
    <t>90,16</t>
  </si>
  <si>
    <t>0,79</t>
  </si>
  <si>
    <t>90,96</t>
  </si>
  <si>
    <t>0,69</t>
  </si>
  <si>
    <t>91,65</t>
  </si>
  <si>
    <t>0,61</t>
  </si>
  <si>
    <t>92,26</t>
  </si>
  <si>
    <t>92,83</t>
  </si>
  <si>
    <t>0,48</t>
  </si>
  <si>
    <t>93,31</t>
  </si>
  <si>
    <t>93,79</t>
  </si>
  <si>
    <t>0,44</t>
  </si>
  <si>
    <t>94,23</t>
  </si>
  <si>
    <t>0,43</t>
  </si>
  <si>
    <t>94,65</t>
  </si>
  <si>
    <t>0,40</t>
  </si>
  <si>
    <t>95,06</t>
  </si>
  <si>
    <t>0,38</t>
  </si>
  <si>
    <t>95,44</t>
  </si>
  <si>
    <t>95,82</t>
  </si>
  <si>
    <t>96,20</t>
  </si>
  <si>
    <t>0,37</t>
  </si>
  <si>
    <t>96,57</t>
  </si>
  <si>
    <t>96,88</t>
  </si>
  <si>
    <t>0,28</t>
  </si>
  <si>
    <t>97,15</t>
  </si>
  <si>
    <t>0,26</t>
  </si>
  <si>
    <t>97,41</t>
  </si>
  <si>
    <t>0,22</t>
  </si>
  <si>
    <t>97,63</t>
  </si>
  <si>
    <t>97,84</t>
  </si>
  <si>
    <t>0,19</t>
  </si>
  <si>
    <t>98,03</t>
  </si>
  <si>
    <t>98,22</t>
  </si>
  <si>
    <t>98,40</t>
  </si>
  <si>
    <t>98,58</t>
  </si>
  <si>
    <t>98,73</t>
  </si>
  <si>
    <t>98,88</t>
  </si>
  <si>
    <t>0,14</t>
  </si>
  <si>
    <t>99,02</t>
  </si>
  <si>
    <t>0,13</t>
  </si>
  <si>
    <t>99,15</t>
  </si>
  <si>
    <t>99,28</t>
  </si>
  <si>
    <t>99,39</t>
  </si>
  <si>
    <t>0,07</t>
  </si>
  <si>
    <t>99,57</t>
  </si>
  <si>
    <t>99,64</t>
  </si>
  <si>
    <t>99,86</t>
  </si>
  <si>
    <t>99,90</t>
  </si>
  <si>
    <t>99,94</t>
  </si>
  <si>
    <t>99,96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</si>
</sst>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dd/mm/yyyy;@"/>
    <numFmt numFmtId="166" formatCode="#,##0.00\ %"/>
    <numFmt numFmtId="167" formatCode="#,##0.0000"/>
    <numFmt numFmtId="168" formatCode="#,##0.000"/>
    <numFmt numFmtId="169" formatCode="#,##0.0000000"/>
  </numFmts>
  <fonts count="37" x14ac:knownFonts="1">
    <font>
      <sz val="11"/>
      <name val="Arial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1"/>
    </font>
    <font>
      <sz val="12"/>
      <color rgb="FF000000"/>
      <name val="Arial"/>
      <family val="1"/>
    </font>
    <font>
      <sz val="12"/>
      <name val="Arial"/>
      <family val="1"/>
    </font>
    <font>
      <b/>
      <sz val="12"/>
      <name val="Arial"/>
      <family val="1"/>
    </font>
    <font>
      <sz val="8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1"/>
      <name val="Arial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thick">
        <color rgb="FF000000"/>
      </top>
      <bottom/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3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2" fillId="3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4" fontId="6" fillId="2" borderId="0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top" wrapText="1"/>
    </xf>
    <xf numFmtId="0" fontId="0" fillId="0" borderId="0" xfId="0"/>
    <xf numFmtId="0" fontId="13" fillId="3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 vertical="center"/>
    </xf>
    <xf numFmtId="2" fontId="11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vertical="top" wrapText="1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2" fillId="2" borderId="26" xfId="0" applyFont="1" applyFill="1" applyBorder="1" applyAlignment="1">
      <alignment vertical="top" wrapText="1"/>
    </xf>
    <xf numFmtId="0" fontId="20" fillId="0" borderId="0" xfId="0" applyFont="1"/>
    <xf numFmtId="0" fontId="21" fillId="3" borderId="25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right" vertical="top" wrapText="1"/>
    </xf>
    <xf numFmtId="0" fontId="19" fillId="2" borderId="20" xfId="0" applyFont="1" applyFill="1" applyBorder="1" applyAlignment="1">
      <alignment vertical="top" wrapText="1"/>
    </xf>
    <xf numFmtId="10" fontId="20" fillId="2" borderId="26" xfId="2" applyNumberFormat="1" applyFont="1" applyFill="1" applyBorder="1" applyAlignment="1">
      <alignment horizontal="left" vertical="center"/>
    </xf>
    <xf numFmtId="10" fontId="20" fillId="2" borderId="18" xfId="2" applyNumberFormat="1" applyFont="1" applyFill="1" applyBorder="1" applyAlignment="1">
      <alignment horizontal="left" vertical="center"/>
    </xf>
    <xf numFmtId="2" fontId="21" fillId="2" borderId="29" xfId="0" applyNumberFormat="1" applyFont="1" applyFill="1" applyBorder="1" applyAlignment="1">
      <alignment vertical="center"/>
    </xf>
    <xf numFmtId="0" fontId="21" fillId="2" borderId="24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44" fontId="7" fillId="5" borderId="16" xfId="1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4" fontId="6" fillId="2" borderId="34" xfId="1" applyFont="1" applyFill="1" applyBorder="1" applyAlignment="1">
      <alignment horizontal="center" vertical="center"/>
    </xf>
    <xf numFmtId="44" fontId="6" fillId="2" borderId="35" xfId="1" applyFont="1" applyFill="1" applyBorder="1" applyAlignment="1">
      <alignment horizontal="center" vertical="center"/>
    </xf>
    <xf numFmtId="44" fontId="6" fillId="2" borderId="37" xfId="1" applyFont="1" applyFill="1" applyBorder="1" applyAlignment="1">
      <alignment horizontal="center" vertical="center"/>
    </xf>
    <xf numFmtId="44" fontId="6" fillId="2" borderId="38" xfId="1" applyFont="1" applyFill="1" applyBorder="1" applyAlignment="1">
      <alignment horizontal="center" vertical="center"/>
    </xf>
    <xf numFmtId="44" fontId="6" fillId="2" borderId="40" xfId="1" applyFont="1" applyFill="1" applyBorder="1" applyAlignment="1">
      <alignment horizontal="center" vertical="center"/>
    </xf>
    <xf numFmtId="44" fontId="6" fillId="2" borderId="41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left" vertical="center" wrapText="1"/>
    </xf>
    <xf numFmtId="10" fontId="20" fillId="2" borderId="25" xfId="2" applyNumberFormat="1" applyFont="1" applyFill="1" applyBorder="1" applyAlignment="1">
      <alignment horizontal="left" vertical="center"/>
    </xf>
    <xf numFmtId="0" fontId="21" fillId="3" borderId="43" xfId="0" applyFont="1" applyFill="1" applyBorder="1" applyAlignment="1">
      <alignment horizontal="center" vertical="center" wrapText="1"/>
    </xf>
    <xf numFmtId="10" fontId="20" fillId="2" borderId="16" xfId="2" applyNumberFormat="1" applyFont="1" applyFill="1" applyBorder="1" applyAlignment="1">
      <alignment horizontal="left" vertical="center"/>
    </xf>
    <xf numFmtId="0" fontId="21" fillId="3" borderId="42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10" fontId="7" fillId="2" borderId="25" xfId="2" applyNumberFormat="1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top" wrapText="1"/>
    </xf>
    <xf numFmtId="2" fontId="20" fillId="0" borderId="0" xfId="0" applyNumberFormat="1" applyFont="1" applyFill="1" applyBorder="1" applyAlignment="1">
      <alignment horizontal="center" vertical="center" wrapText="1"/>
    </xf>
    <xf numFmtId="10" fontId="21" fillId="2" borderId="0" xfId="2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1" fillId="3" borderId="0" xfId="0" applyFont="1" applyFill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left" vertical="top" wrapText="1"/>
    </xf>
    <xf numFmtId="0" fontId="22" fillId="2" borderId="23" xfId="0" applyFont="1" applyFill="1" applyBorder="1" applyAlignment="1">
      <alignment horizontal="left" vertical="top" wrapText="1"/>
    </xf>
    <xf numFmtId="0" fontId="22" fillId="2" borderId="18" xfId="0" applyFont="1" applyFill="1" applyBorder="1" applyAlignment="1">
      <alignment horizontal="left" vertical="top" wrapText="1"/>
    </xf>
    <xf numFmtId="2" fontId="21" fillId="2" borderId="18" xfId="0" applyNumberFormat="1" applyFont="1" applyFill="1" applyBorder="1" applyAlignment="1">
      <alignment horizontal="center" vertical="top" wrapText="1"/>
    </xf>
    <xf numFmtId="2" fontId="21" fillId="2" borderId="18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165" fontId="20" fillId="2" borderId="16" xfId="0" applyNumberFormat="1" applyFont="1" applyFill="1" applyBorder="1" applyAlignment="1">
      <alignment horizontal="left" vertical="center"/>
    </xf>
    <xf numFmtId="165" fontId="20" fillId="2" borderId="25" xfId="0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righ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center"/>
    </xf>
    <xf numFmtId="4" fontId="6" fillId="2" borderId="0" xfId="0" applyNumberFormat="1" applyFont="1" applyFill="1"/>
    <xf numFmtId="0" fontId="20" fillId="2" borderId="25" xfId="0" applyFont="1" applyFill="1" applyBorder="1" applyAlignment="1">
      <alignment horizontal="center" vertical="center" wrapText="1"/>
    </xf>
    <xf numFmtId="165" fontId="20" fillId="2" borderId="25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165" fontId="6" fillId="2" borderId="25" xfId="0" applyNumberFormat="1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left" vertical="top" wrapText="1"/>
    </xf>
    <xf numFmtId="10" fontId="6" fillId="2" borderId="25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21" fillId="2" borderId="2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top" wrapText="1"/>
    </xf>
    <xf numFmtId="0" fontId="24" fillId="2" borderId="0" xfId="0" applyFont="1" applyFill="1"/>
    <xf numFmtId="0" fontId="16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center" vertical="center"/>
    </xf>
    <xf numFmtId="0" fontId="24" fillId="0" borderId="0" xfId="0" applyFont="1"/>
    <xf numFmtId="0" fontId="6" fillId="0" borderId="0" xfId="0" applyFont="1"/>
    <xf numFmtId="44" fontId="6" fillId="2" borderId="0" xfId="1" applyFont="1" applyFill="1" applyAlignment="1">
      <alignment vertical="center"/>
    </xf>
    <xf numFmtId="2" fontId="6" fillId="2" borderId="0" xfId="0" applyNumberFormat="1" applyFont="1" applyFill="1" applyAlignment="1">
      <alignment vertical="center" wrapText="1"/>
    </xf>
    <xf numFmtId="44" fontId="0" fillId="0" borderId="0" xfId="1" applyFont="1"/>
    <xf numFmtId="44" fontId="0" fillId="0" borderId="0" xfId="0" applyNumberFormat="1"/>
    <xf numFmtId="0" fontId="20" fillId="0" borderId="0" xfId="0" applyFont="1"/>
    <xf numFmtId="0" fontId="6" fillId="3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25" fillId="9" borderId="45" xfId="0" applyFont="1" applyFill="1" applyBorder="1" applyAlignment="1">
      <alignment horizontal="left" vertical="top" wrapText="1"/>
    </xf>
    <xf numFmtId="0" fontId="25" fillId="9" borderId="45" xfId="0" applyFont="1" applyFill="1" applyBorder="1" applyAlignment="1">
      <alignment horizontal="right" vertical="top" wrapText="1"/>
    </xf>
    <xf numFmtId="0" fontId="26" fillId="9" borderId="46" xfId="0" applyFont="1" applyFill="1" applyBorder="1" applyAlignment="1">
      <alignment horizontal="right" vertical="top" wrapText="1"/>
    </xf>
    <xf numFmtId="0" fontId="28" fillId="3" borderId="0" xfId="0" applyFont="1" applyFill="1" applyAlignment="1">
      <alignment horizontal="right" vertical="top" wrapText="1"/>
    </xf>
    <xf numFmtId="0" fontId="28" fillId="3" borderId="0" xfId="0" applyFont="1" applyFill="1" applyAlignment="1">
      <alignment horizontal="left" vertical="top" wrapText="1"/>
    </xf>
    <xf numFmtId="0" fontId="0" fillId="0" borderId="0" xfId="0"/>
    <xf numFmtId="44" fontId="28" fillId="3" borderId="0" xfId="1" applyFont="1" applyFill="1" applyAlignment="1">
      <alignment horizontal="right" vertical="top" wrapText="1"/>
    </xf>
    <xf numFmtId="164" fontId="6" fillId="2" borderId="0" xfId="0" applyNumberFormat="1" applyFont="1" applyFill="1" applyAlignment="1">
      <alignment vertical="center"/>
    </xf>
    <xf numFmtId="0" fontId="5" fillId="2" borderId="12" xfId="0" applyFont="1" applyFill="1" applyBorder="1" applyAlignment="1">
      <alignment horizontal="left" vertical="top" wrapText="1"/>
    </xf>
    <xf numFmtId="4" fontId="7" fillId="2" borderId="12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4" fillId="5" borderId="16" xfId="0" applyFont="1" applyFill="1" applyBorder="1" applyAlignment="1">
      <alignment horizontal="right" vertical="center" wrapText="1"/>
    </xf>
    <xf numFmtId="0" fontId="4" fillId="7" borderId="16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4" fontId="7" fillId="2" borderId="0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168" fontId="6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2" fontId="30" fillId="2" borderId="12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left" vertical="top" wrapText="1"/>
    </xf>
    <xf numFmtId="0" fontId="29" fillId="6" borderId="0" xfId="0" applyFont="1" applyFill="1" applyAlignment="1">
      <alignment vertical="center"/>
    </xf>
    <xf numFmtId="0" fontId="30" fillId="5" borderId="16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32" fillId="2" borderId="17" xfId="0" applyFont="1" applyFill="1" applyBorder="1" applyAlignment="1">
      <alignment horizontal="right" vertical="center" wrapText="1"/>
    </xf>
    <xf numFmtId="0" fontId="32" fillId="2" borderId="0" xfId="0" applyFont="1" applyFill="1" applyBorder="1" applyAlignment="1">
      <alignment horizontal="right" vertical="center" wrapText="1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/>
    </xf>
    <xf numFmtId="2" fontId="31" fillId="2" borderId="0" xfId="0" applyNumberFormat="1" applyFont="1" applyFill="1" applyBorder="1" applyAlignment="1">
      <alignment horizontal="left" vertical="center"/>
    </xf>
    <xf numFmtId="0" fontId="31" fillId="2" borderId="18" xfId="0" applyFont="1" applyFill="1" applyBorder="1" applyAlignment="1">
      <alignment horizontal="left" vertical="center"/>
    </xf>
    <xf numFmtId="0" fontId="31" fillId="2" borderId="18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44" fontId="28" fillId="3" borderId="0" xfId="1" applyFont="1" applyFill="1" applyAlignment="1">
      <alignment vertical="top" wrapText="1"/>
    </xf>
    <xf numFmtId="0" fontId="27" fillId="0" borderId="0" xfId="0" applyFont="1"/>
    <xf numFmtId="0" fontId="5" fillId="2" borderId="24" xfId="0" applyFont="1" applyFill="1" applyBorder="1" applyAlignment="1">
      <alignment horizontal="left" vertical="top" wrapText="1"/>
    </xf>
    <xf numFmtId="2" fontId="7" fillId="2" borderId="16" xfId="0" applyNumberFormat="1" applyFont="1" applyFill="1" applyBorder="1" applyAlignment="1">
      <alignment horizontal="center" vertical="center" wrapText="1"/>
    </xf>
    <xf numFmtId="164" fontId="7" fillId="2" borderId="0" xfId="3" applyFont="1" applyFill="1" applyBorder="1" applyAlignment="1">
      <alignment horizontal="center" vertical="center"/>
    </xf>
    <xf numFmtId="164" fontId="6" fillId="2" borderId="0" xfId="3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left" vertical="top" wrapText="1"/>
    </xf>
    <xf numFmtId="166" fontId="34" fillId="9" borderId="45" xfId="0" applyNumberFormat="1" applyFont="1" applyFill="1" applyBorder="1" applyAlignment="1">
      <alignment horizontal="right" vertical="top" wrapText="1"/>
    </xf>
    <xf numFmtId="0" fontId="35" fillId="10" borderId="45" xfId="0" applyFont="1" applyFill="1" applyBorder="1" applyAlignment="1">
      <alignment horizontal="right" vertical="top" wrapText="1"/>
    </xf>
    <xf numFmtId="166" fontId="35" fillId="10" borderId="45" xfId="0" applyNumberFormat="1" applyFont="1" applyFill="1" applyBorder="1" applyAlignment="1">
      <alignment horizontal="right" vertical="top" wrapText="1"/>
    </xf>
    <xf numFmtId="0" fontId="35" fillId="11" borderId="45" xfId="0" applyFont="1" applyFill="1" applyBorder="1" applyAlignment="1">
      <alignment horizontal="left" vertical="top" wrapText="1"/>
    </xf>
    <xf numFmtId="0" fontId="35" fillId="11" borderId="45" xfId="0" applyFont="1" applyFill="1" applyBorder="1" applyAlignment="1">
      <alignment horizontal="right" vertical="top" wrapText="1"/>
    </xf>
    <xf numFmtId="166" fontId="35" fillId="11" borderId="45" xfId="0" applyNumberFormat="1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center" vertical="top" wrapText="1"/>
    </xf>
    <xf numFmtId="4" fontId="7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top" wrapText="1"/>
    </xf>
    <xf numFmtId="0" fontId="34" fillId="9" borderId="45" xfId="0" applyFont="1" applyFill="1" applyBorder="1" applyAlignment="1">
      <alignment horizontal="right" vertical="top" wrapText="1"/>
    </xf>
    <xf numFmtId="4" fontId="34" fillId="9" borderId="45" xfId="0" applyNumberFormat="1" applyFont="1" applyFill="1" applyBorder="1" applyAlignment="1">
      <alignment horizontal="right" vertical="top" wrapText="1"/>
    </xf>
    <xf numFmtId="0" fontId="35" fillId="10" borderId="45" xfId="0" applyFont="1" applyFill="1" applyBorder="1" applyAlignment="1">
      <alignment horizontal="center" vertical="top" wrapText="1"/>
    </xf>
    <xf numFmtId="4" fontId="35" fillId="10" borderId="45" xfId="0" applyNumberFormat="1" applyFont="1" applyFill="1" applyBorder="1" applyAlignment="1">
      <alignment horizontal="right" vertical="top" wrapText="1"/>
    </xf>
    <xf numFmtId="0" fontId="35" fillId="11" borderId="45" xfId="0" applyFont="1" applyFill="1" applyBorder="1" applyAlignment="1">
      <alignment horizontal="center" vertical="top" wrapText="1"/>
    </xf>
    <xf numFmtId="4" fontId="35" fillId="11" borderId="45" xfId="0" applyNumberFormat="1" applyFont="1" applyFill="1" applyBorder="1" applyAlignment="1">
      <alignment horizontal="right" vertical="top" wrapText="1"/>
    </xf>
    <xf numFmtId="0" fontId="12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4" fontId="13" fillId="3" borderId="0" xfId="0" applyNumberFormat="1" applyFont="1" applyFill="1" applyAlignment="1">
      <alignment horizontal="right" vertical="top" wrapText="1"/>
    </xf>
    <xf numFmtId="4" fontId="21" fillId="3" borderId="19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top" wrapText="1"/>
    </xf>
    <xf numFmtId="4" fontId="19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9" fillId="2" borderId="18" xfId="0" applyNumberFormat="1" applyFont="1" applyFill="1" applyBorder="1" applyAlignment="1">
      <alignment horizontal="left" vertical="top" wrapText="1"/>
    </xf>
    <xf numFmtId="4" fontId="21" fillId="3" borderId="43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right"/>
    </xf>
    <xf numFmtId="0" fontId="36" fillId="3" borderId="45" xfId="0" applyFont="1" applyFill="1" applyBorder="1" applyAlignment="1">
      <alignment horizontal="right" vertical="top" wrapText="1"/>
    </xf>
    <xf numFmtId="0" fontId="36" fillId="3" borderId="45" xfId="0" applyFont="1" applyFill="1" applyBorder="1" applyAlignment="1">
      <alignment horizontal="center" vertical="top" wrapText="1"/>
    </xf>
    <xf numFmtId="169" fontId="35" fillId="10" borderId="45" xfId="0" applyNumberFormat="1" applyFont="1" applyFill="1" applyBorder="1" applyAlignment="1">
      <alignment horizontal="right" vertical="top" wrapText="1"/>
    </xf>
    <xf numFmtId="0" fontId="12" fillId="12" borderId="45" xfId="0" applyFont="1" applyFill="1" applyBorder="1" applyAlignment="1">
      <alignment horizontal="right" vertical="top" wrapText="1"/>
    </xf>
    <xf numFmtId="0" fontId="12" fillId="12" borderId="45" xfId="0" applyFont="1" applyFill="1" applyBorder="1" applyAlignment="1">
      <alignment horizontal="center" vertical="top" wrapText="1"/>
    </xf>
    <xf numFmtId="169" fontId="12" fillId="12" borderId="45" xfId="0" applyNumberFormat="1" applyFont="1" applyFill="1" applyBorder="1" applyAlignment="1">
      <alignment horizontal="right" vertical="top" wrapText="1"/>
    </xf>
    <xf numFmtId="4" fontId="12" fillId="12" borderId="45" xfId="0" applyNumberFormat="1" applyFont="1" applyFill="1" applyBorder="1" applyAlignment="1">
      <alignment horizontal="right" vertical="top" wrapText="1"/>
    </xf>
    <xf numFmtId="0" fontId="12" fillId="13" borderId="45" xfId="0" applyFont="1" applyFill="1" applyBorder="1" applyAlignment="1">
      <alignment horizontal="right" vertical="top" wrapText="1"/>
    </xf>
    <xf numFmtId="0" fontId="12" fillId="13" borderId="45" xfId="0" applyFont="1" applyFill="1" applyBorder="1" applyAlignment="1">
      <alignment horizontal="center" vertical="top" wrapText="1"/>
    </xf>
    <xf numFmtId="169" fontId="12" fillId="13" borderId="45" xfId="0" applyNumberFormat="1" applyFont="1" applyFill="1" applyBorder="1" applyAlignment="1">
      <alignment horizontal="right" vertical="top" wrapText="1"/>
    </xf>
    <xf numFmtId="4" fontId="12" fillId="13" borderId="45" xfId="0" applyNumberFormat="1" applyFont="1" applyFill="1" applyBorder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0" fontId="35" fillId="10" borderId="47" xfId="0" applyFont="1" applyFill="1" applyBorder="1" applyAlignment="1">
      <alignment horizontal="left" vertical="top" wrapText="1"/>
    </xf>
    <xf numFmtId="0" fontId="0" fillId="0" borderId="0" xfId="0"/>
    <xf numFmtId="0" fontId="35" fillId="9" borderId="46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12" fillId="12" borderId="45" xfId="0" applyFont="1" applyFill="1" applyBorder="1" applyAlignment="1">
      <alignment horizontal="left" vertical="top" wrapText="1"/>
    </xf>
    <xf numFmtId="0" fontId="12" fillId="13" borderId="45" xfId="0" applyFont="1" applyFill="1" applyBorder="1" applyAlignment="1">
      <alignment horizontal="left" vertical="top" wrapText="1"/>
    </xf>
    <xf numFmtId="0" fontId="36" fillId="3" borderId="45" xfId="0" applyFont="1" applyFill="1" applyBorder="1" applyAlignment="1">
      <alignment horizontal="left" vertical="top" wrapText="1"/>
    </xf>
    <xf numFmtId="0" fontId="35" fillId="10" borderId="4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0" fillId="0" borderId="0" xfId="0"/>
    <xf numFmtId="0" fontId="31" fillId="2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0" fontId="35" fillId="10" borderId="45" xfId="0" applyFont="1" applyFill="1" applyBorder="1" applyAlignment="1">
      <alignment horizontal="left" vertical="top" wrapText="1"/>
    </xf>
    <xf numFmtId="0" fontId="0" fillId="0" borderId="0" xfId="0"/>
    <xf numFmtId="2" fontId="7" fillId="4" borderId="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7" fillId="7" borderId="16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horizontal="left" vertical="center"/>
    </xf>
    <xf numFmtId="2" fontId="7" fillId="2" borderId="1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left" vertical="top" wrapText="1"/>
    </xf>
    <xf numFmtId="0" fontId="19" fillId="2" borderId="2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28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9" fillId="2" borderId="23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top" wrapText="1"/>
    </xf>
    <xf numFmtId="2" fontId="20" fillId="2" borderId="30" xfId="0" applyNumberFormat="1" applyFont="1" applyFill="1" applyBorder="1" applyAlignment="1">
      <alignment horizontal="center" vertical="center" wrapText="1"/>
    </xf>
    <xf numFmtId="2" fontId="20" fillId="2" borderId="31" xfId="0" applyNumberFormat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 wrapText="1"/>
    </xf>
    <xf numFmtId="0" fontId="20" fillId="0" borderId="0" xfId="0" applyFont="1"/>
    <xf numFmtId="0" fontId="13" fillId="3" borderId="0" xfId="0" applyFont="1" applyFill="1" applyAlignment="1">
      <alignment horizontal="right" vertical="top" wrapText="1"/>
    </xf>
    <xf numFmtId="4" fontId="13" fillId="3" borderId="0" xfId="0" applyNumberFormat="1" applyFont="1" applyFill="1" applyAlignment="1">
      <alignment horizontal="right" vertical="top" wrapText="1"/>
    </xf>
    <xf numFmtId="0" fontId="22" fillId="2" borderId="22" xfId="0" applyFont="1" applyFill="1" applyBorder="1" applyAlignment="1">
      <alignment horizontal="left" vertical="top" wrapText="1"/>
    </xf>
    <xf numFmtId="0" fontId="22" fillId="2" borderId="18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center" wrapText="1"/>
    </xf>
    <xf numFmtId="0" fontId="20" fillId="0" borderId="0" xfId="0" applyFont="1" applyBorder="1"/>
    <xf numFmtId="0" fontId="13" fillId="3" borderId="0" xfId="0" applyFont="1" applyFill="1" applyAlignment="1">
      <alignment horizontal="left" vertical="top" wrapText="1"/>
    </xf>
    <xf numFmtId="2" fontId="21" fillId="2" borderId="20" xfId="0" applyNumberFormat="1" applyFont="1" applyFill="1" applyBorder="1" applyAlignment="1">
      <alignment horizontal="left" vertical="center"/>
    </xf>
    <xf numFmtId="2" fontId="21" fillId="2" borderId="26" xfId="0" applyNumberFormat="1" applyFont="1" applyFill="1" applyBorder="1" applyAlignment="1">
      <alignment horizontal="left" vertical="center"/>
    </xf>
    <xf numFmtId="2" fontId="21" fillId="2" borderId="21" xfId="0" applyNumberFormat="1" applyFont="1" applyFill="1" applyBorder="1" applyAlignment="1">
      <alignment horizontal="left" vertical="center"/>
    </xf>
    <xf numFmtId="2" fontId="20" fillId="2" borderId="27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2" fontId="20" fillId="2" borderId="28" xfId="0" applyNumberFormat="1" applyFont="1" applyFill="1" applyBorder="1" applyAlignment="1">
      <alignment horizontal="center" vertical="center" wrapText="1"/>
    </xf>
    <xf numFmtId="2" fontId="20" fillId="2" borderId="22" xfId="0" applyNumberFormat="1" applyFont="1" applyFill="1" applyBorder="1" applyAlignment="1">
      <alignment horizontal="center" vertical="center" wrapText="1"/>
    </xf>
    <xf numFmtId="2" fontId="20" fillId="2" borderId="18" xfId="0" applyNumberFormat="1" applyFont="1" applyFill="1" applyBorder="1" applyAlignment="1">
      <alignment horizontal="center" vertical="center" wrapText="1"/>
    </xf>
    <xf numFmtId="2" fontId="20" fillId="2" borderId="23" xfId="0" applyNumberFormat="1" applyFont="1" applyFill="1" applyBorder="1" applyAlignment="1">
      <alignment horizontal="center" vertical="center" wrapText="1"/>
    </xf>
    <xf numFmtId="0" fontId="12" fillId="13" borderId="4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36" fillId="3" borderId="45" xfId="0" applyFont="1" applyFill="1" applyBorder="1" applyAlignment="1">
      <alignment horizontal="left" vertical="top" wrapText="1"/>
    </xf>
    <xf numFmtId="0" fontId="36" fillId="3" borderId="0" xfId="0" applyFont="1" applyFill="1" applyAlignment="1">
      <alignment horizontal="center" wrapText="1"/>
    </xf>
    <xf numFmtId="0" fontId="0" fillId="0" borderId="0" xfId="0"/>
    <xf numFmtId="0" fontId="12" fillId="12" borderId="45" xfId="0" applyFont="1" applyFill="1" applyBorder="1" applyAlignment="1">
      <alignment horizontal="left" vertical="top" wrapText="1"/>
    </xf>
    <xf numFmtId="0" fontId="35" fillId="10" borderId="4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2" fontId="6" fillId="2" borderId="27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left" vertical="center"/>
    </xf>
    <xf numFmtId="2" fontId="7" fillId="2" borderId="21" xfId="0" applyNumberFormat="1" applyFont="1" applyFill="1" applyBorder="1" applyAlignment="1">
      <alignment horizontal="left" vertical="center"/>
    </xf>
    <xf numFmtId="0" fontId="19" fillId="8" borderId="1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31" xfId="0" applyFont="1" applyFill="1" applyBorder="1" applyAlignment="1">
      <alignment horizontal="left" vertical="top" wrapText="1"/>
    </xf>
    <xf numFmtId="0" fontId="22" fillId="2" borderId="20" xfId="0" applyFont="1" applyFill="1" applyBorder="1" applyAlignment="1">
      <alignment horizontal="left" vertical="top" wrapText="1"/>
    </xf>
    <xf numFmtId="0" fontId="22" fillId="2" borderId="21" xfId="0" applyFont="1" applyFill="1" applyBorder="1" applyAlignment="1">
      <alignment horizontal="left" vertical="top" wrapText="1"/>
    </xf>
    <xf numFmtId="0" fontId="22" fillId="2" borderId="27" xfId="0" applyFont="1" applyFill="1" applyBorder="1" applyAlignment="1">
      <alignment horizontal="left" vertical="top" wrapText="1"/>
    </xf>
    <xf numFmtId="0" fontId="22" fillId="2" borderId="28" xfId="0" applyFont="1" applyFill="1" applyBorder="1" applyAlignment="1">
      <alignment horizontal="left" vertical="top" wrapText="1"/>
    </xf>
    <xf numFmtId="0" fontId="22" fillId="2" borderId="23" xfId="0" applyFont="1" applyFill="1" applyBorder="1" applyAlignment="1">
      <alignment horizontal="left" vertical="top" wrapText="1"/>
    </xf>
    <xf numFmtId="2" fontId="20" fillId="0" borderId="27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28" xfId="0" applyNumberFormat="1" applyFont="1" applyFill="1" applyBorder="1" applyAlignment="1">
      <alignment horizontal="center" vertical="center" wrapText="1"/>
    </xf>
    <xf numFmtId="2" fontId="20" fillId="0" borderId="22" xfId="0" applyNumberFormat="1" applyFont="1" applyFill="1" applyBorder="1" applyAlignment="1">
      <alignment horizontal="center" vertical="center" wrapText="1"/>
    </xf>
    <xf numFmtId="2" fontId="20" fillId="0" borderId="18" xfId="0" applyNumberFormat="1" applyFont="1" applyFill="1" applyBorder="1" applyAlignment="1">
      <alignment horizontal="center" vertical="center" wrapText="1"/>
    </xf>
    <xf numFmtId="2" fontId="20" fillId="0" borderId="2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4" fontId="13" fillId="3" borderId="0" xfId="1" applyFont="1" applyFill="1" applyAlignment="1">
      <alignment horizontal="left" vertical="top" wrapText="1"/>
    </xf>
    <xf numFmtId="44" fontId="6" fillId="3" borderId="0" xfId="1" applyFont="1" applyFill="1" applyAlignment="1">
      <alignment horizontal="center" vertical="top" wrapText="1"/>
    </xf>
    <xf numFmtId="44" fontId="7" fillId="3" borderId="0" xfId="1" applyFont="1" applyFill="1" applyAlignment="1">
      <alignment horizontal="center" vertical="top" wrapText="1"/>
    </xf>
    <xf numFmtId="44" fontId="13" fillId="3" borderId="0" xfId="1" applyFont="1" applyFill="1" applyAlignment="1">
      <alignment vertical="top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4333762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826089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E154006A-8EA2-40B7-8AAB-8422D2F7A6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23" y="981820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3</xdr:col>
      <xdr:colOff>430584</xdr:colOff>
      <xdr:row>3</xdr:row>
      <xdr:rowOff>111148</xdr:rowOff>
    </xdr:from>
    <xdr:to>
      <xdr:col>4</xdr:col>
      <xdr:colOff>1067215</xdr:colOff>
      <xdr:row>4</xdr:row>
      <xdr:rowOff>241660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F51087C1-23B8-4E4B-BBE2-C1550F2C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0519" y="748909"/>
          <a:ext cx="221860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14A829E7-DB1B-43A6-8F15-6B79AB286C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0400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6</xdr:col>
      <xdr:colOff>258554</xdr:colOff>
      <xdr:row>3</xdr:row>
      <xdr:rowOff>220727</xdr:rowOff>
    </xdr:from>
    <xdr:to>
      <xdr:col>7</xdr:col>
      <xdr:colOff>897089</xdr:colOff>
      <xdr:row>5</xdr:row>
      <xdr:rowOff>70387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016CF390-9108-4745-B978-5AFAAD26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399" y="856997"/>
          <a:ext cx="2221590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9D853F25-AC91-4D06-AE55-1BD8EDFEDB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2234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3</xdr:col>
      <xdr:colOff>430584</xdr:colOff>
      <xdr:row>3</xdr:row>
      <xdr:rowOff>111148</xdr:rowOff>
    </xdr:from>
    <xdr:to>
      <xdr:col>4</xdr:col>
      <xdr:colOff>1067215</xdr:colOff>
      <xdr:row>4</xdr:row>
      <xdr:rowOff>234855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ADC15E63-F4CF-4BA3-91B4-2AF30A92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844" y="749323"/>
          <a:ext cx="221397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67923</xdr:colOff>
      <xdr:row>3</xdr:row>
      <xdr:rowOff>344059</xdr:rowOff>
    </xdr:from>
    <xdr:ext cx="1342025" cy="582931"/>
    <xdr:pic>
      <xdr:nvPicPr>
        <xdr:cNvPr id="4" name="Imagem 3">
          <a:extLst>
            <a:ext uri="{FF2B5EF4-FFF2-40B4-BE49-F238E27FC236}">
              <a16:creationId xmlns:a16="http://schemas.microsoft.com/office/drawing/2014/main" id="{F0B408B5-00E9-4781-9DD9-FCB0D3B4E2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1820"/>
          <a:ext cx="1342025" cy="582931"/>
        </a:xfrm>
        <a:prstGeom prst="rect">
          <a:avLst/>
        </a:prstGeom>
      </xdr:spPr>
    </xdr:pic>
    <xdr:clientData/>
  </xdr:oneCellAnchor>
  <xdr:oneCellAnchor>
    <xdr:from>
      <xdr:col>10</xdr:col>
      <xdr:colOff>430584</xdr:colOff>
      <xdr:row>3</xdr:row>
      <xdr:rowOff>111148</xdr:rowOff>
    </xdr:from>
    <xdr:ext cx="2214799" cy="828322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7E018401-CF08-4C65-8DA6-9B446D15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4329" y="748909"/>
          <a:ext cx="221479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67923</xdr:colOff>
      <xdr:row>3</xdr:row>
      <xdr:rowOff>344059</xdr:rowOff>
    </xdr:from>
    <xdr:ext cx="1342025" cy="582931"/>
    <xdr:pic>
      <xdr:nvPicPr>
        <xdr:cNvPr id="6" name="Imagem 5">
          <a:extLst>
            <a:ext uri="{FF2B5EF4-FFF2-40B4-BE49-F238E27FC236}">
              <a16:creationId xmlns:a16="http://schemas.microsoft.com/office/drawing/2014/main" id="{69E80745-CFAC-447F-A8D7-7E9F8028E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3595"/>
          <a:ext cx="1342025" cy="582931"/>
        </a:xfrm>
        <a:prstGeom prst="rect">
          <a:avLst/>
        </a:prstGeom>
      </xdr:spPr>
    </xdr:pic>
    <xdr:clientData/>
  </xdr:oneCellAnchor>
  <xdr:oneCellAnchor>
    <xdr:from>
      <xdr:col>10</xdr:col>
      <xdr:colOff>430584</xdr:colOff>
      <xdr:row>3</xdr:row>
      <xdr:rowOff>111148</xdr:rowOff>
    </xdr:from>
    <xdr:ext cx="2211249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BBC97202-D1DB-47EC-AECC-8EE3A498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80" y="750684"/>
          <a:ext cx="2211249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67923</xdr:colOff>
      <xdr:row>3</xdr:row>
      <xdr:rowOff>344059</xdr:rowOff>
    </xdr:from>
    <xdr:ext cx="1342025" cy="582931"/>
    <xdr:pic>
      <xdr:nvPicPr>
        <xdr:cNvPr id="2" name="Imagem 1">
          <a:extLst>
            <a:ext uri="{FF2B5EF4-FFF2-40B4-BE49-F238E27FC236}">
              <a16:creationId xmlns:a16="http://schemas.microsoft.com/office/drawing/2014/main" id="{40DA4B92-2712-4243-9AA6-92E854BE1C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8" y="982234"/>
          <a:ext cx="1342025" cy="582931"/>
        </a:xfrm>
        <a:prstGeom prst="rect">
          <a:avLst/>
        </a:prstGeom>
      </xdr:spPr>
    </xdr:pic>
    <xdr:clientData/>
  </xdr:oneCellAnchor>
  <xdr:twoCellAnchor editAs="oneCell">
    <xdr:from>
      <xdr:col>4</xdr:col>
      <xdr:colOff>430584</xdr:colOff>
      <xdr:row>3</xdr:row>
      <xdr:rowOff>111148</xdr:rowOff>
    </xdr:from>
    <xdr:to>
      <xdr:col>5</xdr:col>
      <xdr:colOff>1067214</xdr:colOff>
      <xdr:row>4</xdr:row>
      <xdr:rowOff>200838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253F4A2-EC6C-4ED0-A325-419B878E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844" y="749323"/>
          <a:ext cx="221397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67923</xdr:colOff>
      <xdr:row>3</xdr:row>
      <xdr:rowOff>344059</xdr:rowOff>
    </xdr:from>
    <xdr:ext cx="1342025" cy="582931"/>
    <xdr:pic>
      <xdr:nvPicPr>
        <xdr:cNvPr id="4" name="Imagem 3">
          <a:extLst>
            <a:ext uri="{FF2B5EF4-FFF2-40B4-BE49-F238E27FC236}">
              <a16:creationId xmlns:a16="http://schemas.microsoft.com/office/drawing/2014/main" id="{25CA066A-5F97-4230-816A-73FD32E691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068" y="982234"/>
          <a:ext cx="1342025" cy="582931"/>
        </a:xfrm>
        <a:prstGeom prst="rect">
          <a:avLst/>
        </a:prstGeom>
      </xdr:spPr>
    </xdr:pic>
    <xdr:clientData/>
  </xdr:oneCellAnchor>
  <xdr:oneCellAnchor>
    <xdr:from>
      <xdr:col>11</xdr:col>
      <xdr:colOff>430584</xdr:colOff>
      <xdr:row>3</xdr:row>
      <xdr:rowOff>111148</xdr:rowOff>
    </xdr:from>
    <xdr:ext cx="2214799" cy="828322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82BA59DE-3169-472A-902D-05A823DE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3894" y="749323"/>
          <a:ext cx="2214799" cy="82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67923</xdr:colOff>
      <xdr:row>3</xdr:row>
      <xdr:rowOff>344059</xdr:rowOff>
    </xdr:from>
    <xdr:ext cx="1342025" cy="582931"/>
    <xdr:pic>
      <xdr:nvPicPr>
        <xdr:cNvPr id="6" name="Imagem 5">
          <a:extLst>
            <a:ext uri="{FF2B5EF4-FFF2-40B4-BE49-F238E27FC236}">
              <a16:creationId xmlns:a16="http://schemas.microsoft.com/office/drawing/2014/main" id="{1DCC03E9-F12E-48B4-8AF8-B67884144E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068" y="982234"/>
          <a:ext cx="1342025" cy="582931"/>
        </a:xfrm>
        <a:prstGeom prst="rect">
          <a:avLst/>
        </a:prstGeom>
      </xdr:spPr>
    </xdr:pic>
    <xdr:clientData/>
  </xdr:oneCellAnchor>
  <xdr:oneCellAnchor>
    <xdr:from>
      <xdr:col>11</xdr:col>
      <xdr:colOff>430584</xdr:colOff>
      <xdr:row>3</xdr:row>
      <xdr:rowOff>111148</xdr:rowOff>
    </xdr:from>
    <xdr:ext cx="2211249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E7B907A3-A8C2-478F-9C35-07ED1164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3894" y="749323"/>
          <a:ext cx="2211249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149507</xdr:colOff>
      <xdr:row>3</xdr:row>
      <xdr:rowOff>374622</xdr:rowOff>
    </xdr:from>
    <xdr:ext cx="1229877" cy="619872"/>
    <xdr:pic>
      <xdr:nvPicPr>
        <xdr:cNvPr id="2" name="Imagem 1">
          <a:extLst>
            <a:ext uri="{FF2B5EF4-FFF2-40B4-BE49-F238E27FC236}">
              <a16:creationId xmlns:a16="http://schemas.microsoft.com/office/drawing/2014/main" id="{CD70C210-9129-4CFC-BCF1-74A01D831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0892"/>
          <a:ext cx="1229877" cy="619872"/>
        </a:xfrm>
        <a:prstGeom prst="rect">
          <a:avLst/>
        </a:prstGeom>
      </xdr:spPr>
    </xdr:pic>
    <xdr:clientData/>
  </xdr:oneCellAnchor>
  <xdr:twoCellAnchor editAs="oneCell">
    <xdr:from>
      <xdr:col>4</xdr:col>
      <xdr:colOff>258554</xdr:colOff>
      <xdr:row>3</xdr:row>
      <xdr:rowOff>220727</xdr:rowOff>
    </xdr:from>
    <xdr:to>
      <xdr:col>5</xdr:col>
      <xdr:colOff>893280</xdr:colOff>
      <xdr:row>5</xdr:row>
      <xdr:rowOff>41813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5A0655C1-E7F0-454B-A5F2-2F633AB2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249" y="856997"/>
          <a:ext cx="221778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149507</xdr:colOff>
      <xdr:row>3</xdr:row>
      <xdr:rowOff>374622</xdr:rowOff>
    </xdr:from>
    <xdr:ext cx="1229877" cy="619872"/>
    <xdr:pic>
      <xdr:nvPicPr>
        <xdr:cNvPr id="4" name="Imagem 3">
          <a:extLst>
            <a:ext uri="{FF2B5EF4-FFF2-40B4-BE49-F238E27FC236}">
              <a16:creationId xmlns:a16="http://schemas.microsoft.com/office/drawing/2014/main" id="{53DCDE7E-0B30-432E-BB85-BBEE72AE12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2253"/>
          <a:ext cx="1229877" cy="619872"/>
        </a:xfrm>
        <a:prstGeom prst="rect">
          <a:avLst/>
        </a:prstGeom>
      </xdr:spPr>
    </xdr:pic>
    <xdr:clientData/>
  </xdr:oneCellAnchor>
  <xdr:oneCellAnchor>
    <xdr:from>
      <xdr:col>12</xdr:col>
      <xdr:colOff>258554</xdr:colOff>
      <xdr:row>3</xdr:row>
      <xdr:rowOff>220727</xdr:rowOff>
    </xdr:from>
    <xdr:ext cx="2218870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1DB509B4-843A-4AB7-9854-3F91323B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363" y="858358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149507</xdr:colOff>
      <xdr:row>3</xdr:row>
      <xdr:rowOff>374622</xdr:rowOff>
    </xdr:from>
    <xdr:ext cx="1229877" cy="619872"/>
    <xdr:pic>
      <xdr:nvPicPr>
        <xdr:cNvPr id="6" name="Imagem 5">
          <a:extLst>
            <a:ext uri="{FF2B5EF4-FFF2-40B4-BE49-F238E27FC236}">
              <a16:creationId xmlns:a16="http://schemas.microsoft.com/office/drawing/2014/main" id="{32FDAB0D-2B9A-432A-B8AE-47655DBA1C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2253"/>
          <a:ext cx="1229877" cy="619872"/>
        </a:xfrm>
        <a:prstGeom prst="rect">
          <a:avLst/>
        </a:prstGeom>
      </xdr:spPr>
    </xdr:pic>
    <xdr:clientData/>
  </xdr:oneCellAnchor>
  <xdr:oneCellAnchor>
    <xdr:from>
      <xdr:col>12</xdr:col>
      <xdr:colOff>258554</xdr:colOff>
      <xdr:row>3</xdr:row>
      <xdr:rowOff>220727</xdr:rowOff>
    </xdr:from>
    <xdr:ext cx="2218870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65F04B73-56CF-47E4-9B4A-C1D52683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363" y="858358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149507</xdr:colOff>
      <xdr:row>3</xdr:row>
      <xdr:rowOff>374622</xdr:rowOff>
    </xdr:from>
    <xdr:ext cx="1229877" cy="619872"/>
    <xdr:pic>
      <xdr:nvPicPr>
        <xdr:cNvPr id="2" name="Imagem 1">
          <a:extLst>
            <a:ext uri="{FF2B5EF4-FFF2-40B4-BE49-F238E27FC236}">
              <a16:creationId xmlns:a16="http://schemas.microsoft.com/office/drawing/2014/main" id="{46B83159-710C-4283-89B0-7AB595E6F4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07" y="1010892"/>
          <a:ext cx="1229877" cy="619872"/>
        </a:xfrm>
        <a:prstGeom prst="rect">
          <a:avLst/>
        </a:prstGeom>
      </xdr:spPr>
    </xdr:pic>
    <xdr:clientData/>
  </xdr:oneCellAnchor>
  <xdr:twoCellAnchor editAs="oneCell">
    <xdr:from>
      <xdr:col>5</xdr:col>
      <xdr:colOff>258554</xdr:colOff>
      <xdr:row>3</xdr:row>
      <xdr:rowOff>220727</xdr:rowOff>
    </xdr:from>
    <xdr:to>
      <xdr:col>6</xdr:col>
      <xdr:colOff>897091</xdr:colOff>
      <xdr:row>5</xdr:row>
      <xdr:rowOff>43173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8C74626D-CC1F-4E6C-8F7C-B0BD0D36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249" y="856997"/>
          <a:ext cx="2221591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149507</xdr:colOff>
      <xdr:row>3</xdr:row>
      <xdr:rowOff>374622</xdr:rowOff>
    </xdr:from>
    <xdr:ext cx="1229877" cy="619872"/>
    <xdr:pic>
      <xdr:nvPicPr>
        <xdr:cNvPr id="4" name="Imagem 3">
          <a:extLst>
            <a:ext uri="{FF2B5EF4-FFF2-40B4-BE49-F238E27FC236}">
              <a16:creationId xmlns:a16="http://schemas.microsoft.com/office/drawing/2014/main" id="{EB78D07E-3B11-46FF-AE45-7D999596AA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2707" y="1010892"/>
          <a:ext cx="1229877" cy="619872"/>
        </a:xfrm>
        <a:prstGeom prst="rect">
          <a:avLst/>
        </a:prstGeom>
      </xdr:spPr>
    </xdr:pic>
    <xdr:clientData/>
  </xdr:oneCellAnchor>
  <xdr:oneCellAnchor>
    <xdr:from>
      <xdr:col>13</xdr:col>
      <xdr:colOff>258554</xdr:colOff>
      <xdr:row>3</xdr:row>
      <xdr:rowOff>220727</xdr:rowOff>
    </xdr:from>
    <xdr:ext cx="2218870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94DA4E8C-8066-4B18-B40F-C1C054DF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449" y="856997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149507</xdr:colOff>
      <xdr:row>3</xdr:row>
      <xdr:rowOff>374622</xdr:rowOff>
    </xdr:from>
    <xdr:ext cx="1229877" cy="619872"/>
    <xdr:pic>
      <xdr:nvPicPr>
        <xdr:cNvPr id="6" name="Imagem 5">
          <a:extLst>
            <a:ext uri="{FF2B5EF4-FFF2-40B4-BE49-F238E27FC236}">
              <a16:creationId xmlns:a16="http://schemas.microsoft.com/office/drawing/2014/main" id="{147EB09B-3862-4D2E-BCC1-E8160266A5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2707" y="1010892"/>
          <a:ext cx="1229877" cy="619872"/>
        </a:xfrm>
        <a:prstGeom prst="rect">
          <a:avLst/>
        </a:prstGeom>
      </xdr:spPr>
    </xdr:pic>
    <xdr:clientData/>
  </xdr:oneCellAnchor>
  <xdr:oneCellAnchor>
    <xdr:from>
      <xdr:col>13</xdr:col>
      <xdr:colOff>258554</xdr:colOff>
      <xdr:row>3</xdr:row>
      <xdr:rowOff>220727</xdr:rowOff>
    </xdr:from>
    <xdr:ext cx="2218870" cy="831280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C768F402-CC41-4800-B341-588ADCF4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449" y="856997"/>
          <a:ext cx="2218870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90B003DB-12D4-4494-B222-BD02A76409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0400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5</xdr:col>
      <xdr:colOff>258554</xdr:colOff>
      <xdr:row>3</xdr:row>
      <xdr:rowOff>220727</xdr:rowOff>
    </xdr:from>
    <xdr:to>
      <xdr:col>6</xdr:col>
      <xdr:colOff>893279</xdr:colOff>
      <xdr:row>5</xdr:row>
      <xdr:rowOff>71105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1A5B7239-359E-4B13-8D62-D35FA8A6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399" y="856997"/>
          <a:ext cx="2221590" cy="82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64114</xdr:colOff>
      <xdr:row>3</xdr:row>
      <xdr:rowOff>414130</xdr:rowOff>
    </xdr:from>
    <xdr:ext cx="1232445" cy="582932"/>
    <xdr:pic>
      <xdr:nvPicPr>
        <xdr:cNvPr id="4" name="Imagem 3">
          <a:extLst>
            <a:ext uri="{FF2B5EF4-FFF2-40B4-BE49-F238E27FC236}">
              <a16:creationId xmlns:a16="http://schemas.microsoft.com/office/drawing/2014/main" id="{8ADDCAE3-9F0A-4CC9-BA53-CA1427E478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1761"/>
          <a:ext cx="1232445" cy="582932"/>
        </a:xfrm>
        <a:prstGeom prst="rect">
          <a:avLst/>
        </a:prstGeom>
      </xdr:spPr>
    </xdr:pic>
    <xdr:clientData/>
  </xdr:oneCellAnchor>
  <xdr:oneCellAnchor>
    <xdr:from>
      <xdr:col>14</xdr:col>
      <xdr:colOff>258554</xdr:colOff>
      <xdr:row>3</xdr:row>
      <xdr:rowOff>220727</xdr:rowOff>
    </xdr:from>
    <xdr:ext cx="2215058" cy="831280"/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99E91FC-B3B1-43F1-B971-AC27AAD0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792" y="858358"/>
          <a:ext cx="2215058" cy="83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64114</xdr:colOff>
      <xdr:row>3</xdr:row>
      <xdr:rowOff>414130</xdr:rowOff>
    </xdr:from>
    <xdr:ext cx="1232445" cy="582932"/>
    <xdr:pic>
      <xdr:nvPicPr>
        <xdr:cNvPr id="6" name="Imagem 5">
          <a:extLst>
            <a:ext uri="{FF2B5EF4-FFF2-40B4-BE49-F238E27FC236}">
              <a16:creationId xmlns:a16="http://schemas.microsoft.com/office/drawing/2014/main" id="{AA93FE44-958D-4E64-854C-99B9667139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" y="1052998"/>
          <a:ext cx="1232445" cy="582932"/>
        </a:xfrm>
        <a:prstGeom prst="rect">
          <a:avLst/>
        </a:prstGeom>
      </xdr:spPr>
    </xdr:pic>
    <xdr:clientData/>
  </xdr:oneCellAnchor>
  <xdr:oneCellAnchor>
    <xdr:from>
      <xdr:col>14</xdr:col>
      <xdr:colOff>258554</xdr:colOff>
      <xdr:row>3</xdr:row>
      <xdr:rowOff>220727</xdr:rowOff>
    </xdr:from>
    <xdr:ext cx="2216394" cy="827569"/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8031B8D-EAFE-4D10-9234-F7B33225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22" y="859595"/>
          <a:ext cx="2216394" cy="827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1021420</xdr:colOff>
      <xdr:row>3</xdr:row>
      <xdr:rowOff>2922</xdr:rowOff>
    </xdr:from>
    <xdr:ext cx="1939539" cy="726412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795" y="945897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838200</xdr:colOff>
      <xdr:row>2</xdr:row>
      <xdr:rowOff>85725</xdr:rowOff>
    </xdr:from>
    <xdr:to>
      <xdr:col>7</xdr:col>
      <xdr:colOff>586740</xdr:colOff>
      <xdr:row>3</xdr:row>
      <xdr:rowOff>892438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5C6A9F2A-5267-4CD4-835A-9C2C289E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771525"/>
          <a:ext cx="2514600" cy="1067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333909</xdr:colOff>
      <xdr:row>3</xdr:row>
      <xdr:rowOff>102038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09" y="1177803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813955</xdr:colOff>
      <xdr:row>2</xdr:row>
      <xdr:rowOff>207818</xdr:rowOff>
    </xdr:from>
    <xdr:to>
      <xdr:col>6</xdr:col>
      <xdr:colOff>381627</xdr:colOff>
      <xdr:row>4</xdr:row>
      <xdr:rowOff>60707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D242C849-40DF-41B1-BF59-9EFAA213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3546" y="727363"/>
          <a:ext cx="2236577" cy="94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93607</xdr:colOff>
      <xdr:row>3</xdr:row>
      <xdr:rowOff>95250</xdr:rowOff>
    </xdr:from>
    <xdr:ext cx="2328464" cy="1031149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07" y="734786"/>
          <a:ext cx="2328464" cy="1031149"/>
        </a:xfrm>
        <a:prstGeom prst="rect">
          <a:avLst/>
        </a:prstGeom>
      </xdr:spPr>
    </xdr:pic>
    <xdr:clientData/>
  </xdr:oneCellAnchor>
  <xdr:twoCellAnchor editAs="oneCell">
    <xdr:from>
      <xdr:col>5</xdr:col>
      <xdr:colOff>936625</xdr:colOff>
      <xdr:row>2</xdr:row>
      <xdr:rowOff>126999</xdr:rowOff>
    </xdr:from>
    <xdr:to>
      <xdr:col>7</xdr:col>
      <xdr:colOff>1234440</xdr:colOff>
      <xdr:row>4</xdr:row>
      <xdr:rowOff>145857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E63AD01-AF88-417E-9111-FF12F223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7875" y="698499"/>
          <a:ext cx="2857500" cy="1213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322303</xdr:colOff>
      <xdr:row>3</xdr:row>
      <xdr:rowOff>168137</xdr:rowOff>
    </xdr:from>
    <xdr:ext cx="2263054" cy="893221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03" y="766851"/>
          <a:ext cx="2263054" cy="893221"/>
        </a:xfrm>
        <a:prstGeom prst="rect">
          <a:avLst/>
        </a:prstGeom>
      </xdr:spPr>
    </xdr:pic>
    <xdr:clientData/>
  </xdr:oneCellAnchor>
  <xdr:twoCellAnchor editAs="oneCell">
    <xdr:from>
      <xdr:col>5</xdr:col>
      <xdr:colOff>625929</xdr:colOff>
      <xdr:row>3</xdr:row>
      <xdr:rowOff>27214</xdr:rowOff>
    </xdr:from>
    <xdr:to>
      <xdr:col>7</xdr:col>
      <xdr:colOff>1298227</xdr:colOff>
      <xdr:row>5</xdr:row>
      <xdr:rowOff>136072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4D7DC71-59F6-45D7-92F4-2A90A323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625928"/>
          <a:ext cx="2944691" cy="1251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113788</xdr:colOff>
      <xdr:row>3</xdr:row>
      <xdr:rowOff>362715</xdr:rowOff>
    </xdr:from>
    <xdr:ext cx="1350680" cy="613597"/>
    <xdr:pic>
      <xdr:nvPicPr>
        <xdr:cNvPr id="2" name="Imagem 1">
          <a:extLst>
            <a:ext uri="{FF2B5EF4-FFF2-40B4-BE49-F238E27FC236}">
              <a16:creationId xmlns:a16="http://schemas.microsoft.com/office/drawing/2014/main" id="{CCDC4CDC-ABBD-41C0-898D-6062B24F34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8" y="1041371"/>
          <a:ext cx="1350680" cy="613597"/>
        </a:xfrm>
        <a:prstGeom prst="rect">
          <a:avLst/>
        </a:prstGeom>
      </xdr:spPr>
    </xdr:pic>
    <xdr:clientData/>
  </xdr:oneCellAnchor>
  <xdr:twoCellAnchor editAs="oneCell">
    <xdr:from>
      <xdr:col>4</xdr:col>
      <xdr:colOff>258554</xdr:colOff>
      <xdr:row>3</xdr:row>
      <xdr:rowOff>71438</xdr:rowOff>
    </xdr:from>
    <xdr:to>
      <xdr:col>5</xdr:col>
      <xdr:colOff>1315641</xdr:colOff>
      <xdr:row>4</xdr:row>
      <xdr:rowOff>34669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03F1432-C6F0-4D96-BDDE-6771D350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6679" y="750094"/>
          <a:ext cx="2632998" cy="956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745184</xdr:colOff>
      <xdr:row>2</xdr:row>
      <xdr:rowOff>268334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84" y="962298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5</xdr:col>
      <xdr:colOff>448897</xdr:colOff>
      <xdr:row>2</xdr:row>
      <xdr:rowOff>169535</xdr:rowOff>
    </xdr:from>
    <xdr:to>
      <xdr:col>7</xdr:col>
      <xdr:colOff>399474</xdr:colOff>
      <xdr:row>3</xdr:row>
      <xdr:rowOff>857247</xdr:rowOff>
    </xdr:to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6FE8DF1-7D82-478C-8ACA-B219DE4C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9718" y="795464"/>
          <a:ext cx="2251817" cy="959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64114</xdr:colOff>
      <xdr:row>3</xdr:row>
      <xdr:rowOff>414130</xdr:rowOff>
    </xdr:from>
    <xdr:ext cx="1232445" cy="582932"/>
    <xdr:pic>
      <xdr:nvPicPr>
        <xdr:cNvPr id="2" name="Imagem 1">
          <a:extLst>
            <a:ext uri="{FF2B5EF4-FFF2-40B4-BE49-F238E27FC236}">
              <a16:creationId xmlns:a16="http://schemas.microsoft.com/office/drawing/2014/main" id="{B3418B57-E576-4F63-B77F-9D0501375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14" y="1051891"/>
          <a:ext cx="1232445" cy="582932"/>
        </a:xfrm>
        <a:prstGeom prst="rect">
          <a:avLst/>
        </a:prstGeom>
      </xdr:spPr>
    </xdr:pic>
    <xdr:clientData/>
  </xdr:oneCellAnchor>
  <xdr:twoCellAnchor editAs="oneCell">
    <xdr:from>
      <xdr:col>5</xdr:col>
      <xdr:colOff>266700</xdr:colOff>
      <xdr:row>3</xdr:row>
      <xdr:rowOff>66676</xdr:rowOff>
    </xdr:from>
    <xdr:to>
      <xdr:col>6</xdr:col>
      <xdr:colOff>1067810</xdr:colOff>
      <xdr:row>5</xdr:row>
      <xdr:rowOff>187132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3953C32-E464-4B64-8EA8-5519096AA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6450" y="723901"/>
          <a:ext cx="2382260" cy="10653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118282</xdr:colOff>
      <xdr:row>3</xdr:row>
      <xdr:rowOff>301983</xdr:rowOff>
    </xdr:from>
    <xdr:ext cx="1387248" cy="706507"/>
    <xdr:pic>
      <xdr:nvPicPr>
        <xdr:cNvPr id="2" name="Imagem 1">
          <a:extLst>
            <a:ext uri="{FF2B5EF4-FFF2-40B4-BE49-F238E27FC236}">
              <a16:creationId xmlns:a16="http://schemas.microsoft.com/office/drawing/2014/main" id="{9E071298-75F0-4525-90B1-FBC737CFB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82" y="939744"/>
          <a:ext cx="1387248" cy="706507"/>
        </a:xfrm>
        <a:prstGeom prst="rect">
          <a:avLst/>
        </a:prstGeom>
      </xdr:spPr>
    </xdr:pic>
    <xdr:clientData/>
  </xdr:oneCellAnchor>
  <xdr:twoCellAnchor editAs="oneCell">
    <xdr:from>
      <xdr:col>2</xdr:col>
      <xdr:colOff>129539</xdr:colOff>
      <xdr:row>3</xdr:row>
      <xdr:rowOff>121920</xdr:rowOff>
    </xdr:from>
    <xdr:to>
      <xdr:col>2</xdr:col>
      <xdr:colOff>2103519</xdr:colOff>
      <xdr:row>5</xdr:row>
      <xdr:rowOff>34731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DFC743-40C9-4CFC-97FD-D2FFD34A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6989" y="788670"/>
          <a:ext cx="1973980" cy="884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zoomScale="190" zoomScaleNormal="190" workbookViewId="0">
      <selection activeCell="E17" sqref="E17"/>
    </sheetView>
  </sheetViews>
  <sheetFormatPr defaultRowHeight="14.25" x14ac:dyDescent="0.2"/>
  <cols>
    <col min="4" max="4" width="13.25" bestFit="1" customWidth="1"/>
    <col min="5" max="5" width="16" bestFit="1" customWidth="1"/>
  </cols>
  <sheetData>
    <row r="1" spans="1:5" x14ac:dyDescent="0.2">
      <c r="A1">
        <v>568000</v>
      </c>
    </row>
    <row r="2" spans="1:5" x14ac:dyDescent="0.2">
      <c r="A2">
        <v>120000</v>
      </c>
      <c r="C2">
        <v>700</v>
      </c>
      <c r="D2" t="s">
        <v>116</v>
      </c>
      <c r="E2" s="154">
        <v>750799.89</v>
      </c>
    </row>
    <row r="3" spans="1:5" x14ac:dyDescent="0.2">
      <c r="A3">
        <v>120000</v>
      </c>
      <c r="C3">
        <v>5.4</v>
      </c>
      <c r="D3" t="s">
        <v>117</v>
      </c>
      <c r="E3" s="154">
        <v>5379.35</v>
      </c>
    </row>
    <row r="4" spans="1:5" x14ac:dyDescent="0.2">
      <c r="A4">
        <v>34000</v>
      </c>
      <c r="C4">
        <v>37</v>
      </c>
      <c r="D4" t="s">
        <v>118</v>
      </c>
      <c r="E4" s="154">
        <v>37334.07</v>
      </c>
    </row>
    <row r="5" spans="1:5" x14ac:dyDescent="0.2">
      <c r="A5">
        <v>36000</v>
      </c>
      <c r="C5">
        <v>98.5</v>
      </c>
      <c r="D5" t="s">
        <v>119</v>
      </c>
      <c r="E5" s="154">
        <v>99075.43</v>
      </c>
    </row>
    <row r="6" spans="1:5" x14ac:dyDescent="0.2">
      <c r="A6">
        <v>30000</v>
      </c>
      <c r="C6">
        <v>32</v>
      </c>
      <c r="D6" t="s">
        <v>120</v>
      </c>
      <c r="E6" s="154">
        <v>31886.34</v>
      </c>
    </row>
    <row r="7" spans="1:5" x14ac:dyDescent="0.2">
      <c r="A7">
        <v>45000</v>
      </c>
      <c r="C7">
        <v>7</v>
      </c>
      <c r="D7" t="s">
        <v>118</v>
      </c>
      <c r="E7" s="154">
        <v>7216.18</v>
      </c>
    </row>
    <row r="8" spans="1:5" x14ac:dyDescent="0.2">
      <c r="C8">
        <v>21.6</v>
      </c>
      <c r="D8" t="s">
        <v>121</v>
      </c>
      <c r="E8" s="154"/>
    </row>
    <row r="9" spans="1:5" x14ac:dyDescent="0.2">
      <c r="C9">
        <v>100</v>
      </c>
      <c r="D9" t="s">
        <v>125</v>
      </c>
      <c r="E9" s="154">
        <v>99174</v>
      </c>
    </row>
    <row r="10" spans="1:5" x14ac:dyDescent="0.2">
      <c r="C10">
        <v>2</v>
      </c>
      <c r="D10" t="s">
        <v>122</v>
      </c>
      <c r="E10" s="154">
        <v>2093.41</v>
      </c>
    </row>
    <row r="11" spans="1:5" s="30" customFormat="1" x14ac:dyDescent="0.2">
      <c r="C11" s="30">
        <v>10</v>
      </c>
      <c r="D11" s="30" t="s">
        <v>124</v>
      </c>
      <c r="E11" s="154">
        <f>(44679.46/12)*4</f>
        <v>14893.153333333334</v>
      </c>
    </row>
    <row r="12" spans="1:5" x14ac:dyDescent="0.2">
      <c r="C12">
        <v>40</v>
      </c>
      <c r="D12" t="s">
        <v>123</v>
      </c>
      <c r="E12" s="154"/>
    </row>
    <row r="13" spans="1:5" x14ac:dyDescent="0.2">
      <c r="A13">
        <f>SUM(A1:A12)</f>
        <v>953000</v>
      </c>
      <c r="C13" s="30">
        <f>SUM(C1:C12)</f>
        <v>1053.5</v>
      </c>
      <c r="E13" s="154">
        <f>SUM(E1:E12)</f>
        <v>1047851.8233333334</v>
      </c>
    </row>
    <row r="14" spans="1:5" x14ac:dyDescent="0.2">
      <c r="E14" s="154">
        <v>1056000</v>
      </c>
    </row>
    <row r="15" spans="1:5" x14ac:dyDescent="0.2">
      <c r="E15" s="155">
        <f>E13-E14</f>
        <v>-8148.1766666666372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view="pageBreakPreview" zoomScale="80" zoomScaleNormal="70" zoomScaleSheetLayoutView="80" workbookViewId="0">
      <selection activeCell="D7" sqref="D1:D1048576"/>
    </sheetView>
  </sheetViews>
  <sheetFormatPr defaultColWidth="8.75" defaultRowHeight="14.25" x14ac:dyDescent="0.2"/>
  <cols>
    <col min="1" max="1" width="20.75" style="30" customWidth="1"/>
    <col min="2" max="2" width="61.5" style="30" customWidth="1"/>
    <col min="3" max="3" width="27.75" style="30" customWidth="1"/>
    <col min="4" max="5" width="20.75" style="30" customWidth="1"/>
    <col min="6" max="16384" width="8.75" style="30"/>
  </cols>
  <sheetData>
    <row r="1" spans="1:9" s="42" customFormat="1" ht="16.149999999999999" customHeight="1" thickBot="1" x14ac:dyDescent="0.3">
      <c r="A1" s="406" t="s">
        <v>66</v>
      </c>
      <c r="B1" s="332"/>
      <c r="C1" s="332"/>
      <c r="D1" s="54" t="s">
        <v>3</v>
      </c>
      <c r="E1" s="85" t="str">
        <f>DADOS!C2</f>
        <v>R01</v>
      </c>
    </row>
    <row r="2" spans="1:9" s="43" customFormat="1" ht="18.75" thickBot="1" x14ac:dyDescent="0.25">
      <c r="A2" s="407"/>
      <c r="B2" s="334"/>
      <c r="C2" s="334"/>
      <c r="D2" s="55" t="s">
        <v>18</v>
      </c>
      <c r="E2" s="113">
        <f>DADOS!C4</f>
        <v>45054</v>
      </c>
    </row>
    <row r="3" spans="1:9" s="43" customFormat="1" ht="18" customHeight="1" x14ac:dyDescent="0.2">
      <c r="A3" s="408" t="s">
        <v>20</v>
      </c>
      <c r="B3" s="141" t="s">
        <v>21</v>
      </c>
      <c r="C3" s="342" t="s">
        <v>17</v>
      </c>
      <c r="D3" s="50" t="s">
        <v>22</v>
      </c>
      <c r="E3" s="82"/>
    </row>
    <row r="4" spans="1:9" s="43" customFormat="1" ht="55.5" customHeight="1" thickBot="1" x14ac:dyDescent="0.25">
      <c r="A4" s="409"/>
      <c r="B4" s="416" t="str">
        <f>DADOS!C3</f>
        <v>REGULARIZAÇÃO DE DRENAGEM DO BAIRRO MONTE AZUL</v>
      </c>
      <c r="C4" s="343"/>
      <c r="D4" s="355" t="str">
        <f>DADOS!C7</f>
        <v>SINAPI - 02/2023 - Minas Gerais
SICRO3 - 10/2022 - Minas Gerais
SETOP - 10/2022 - Minas Gerais
SUDECAP - 12/2022 - Minas Gerais</v>
      </c>
      <c r="E4" s="415"/>
    </row>
    <row r="5" spans="1:9" s="43" customFormat="1" ht="21" customHeight="1" thickBot="1" x14ac:dyDescent="0.25">
      <c r="A5" s="409"/>
      <c r="B5" s="416"/>
      <c r="C5" s="343"/>
      <c r="D5" s="83" t="s">
        <v>23</v>
      </c>
      <c r="E5" s="86">
        <f>DADOS!C5</f>
        <v>0.24229999999999999</v>
      </c>
    </row>
    <row r="6" spans="1:9" s="43" customFormat="1" ht="20.45" customHeight="1" thickBot="1" x14ac:dyDescent="0.25">
      <c r="A6" s="410"/>
      <c r="B6" s="419"/>
      <c r="C6" s="344"/>
      <c r="D6" s="84" t="s">
        <v>24</v>
      </c>
      <c r="E6" s="86">
        <f>DADOS!C6</f>
        <v>0</v>
      </c>
    </row>
    <row r="7" spans="1:9" s="43" customFormat="1" ht="7.9" customHeight="1" thickBot="1" x14ac:dyDescent="0.25">
      <c r="A7" s="102"/>
      <c r="B7" s="111"/>
      <c r="C7" s="111"/>
      <c r="D7" s="81"/>
      <c r="E7" s="98"/>
    </row>
    <row r="8" spans="1:9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I8" s="99"/>
    </row>
    <row r="9" spans="1:9" s="100" customFormat="1" ht="7.9" customHeight="1" thickBot="1" x14ac:dyDescent="0.25">
      <c r="A9" s="403"/>
      <c r="B9" s="404"/>
      <c r="C9" s="404"/>
      <c r="D9" s="404"/>
      <c r="E9" s="405"/>
    </row>
    <row r="10" spans="1:9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41</v>
      </c>
      <c r="E10" s="90" t="s">
        <v>42</v>
      </c>
    </row>
    <row r="11" spans="1:9" x14ac:dyDescent="0.2">
      <c r="A11" s="115"/>
      <c r="B11" s="115"/>
      <c r="C11" s="114"/>
      <c r="D11" s="114"/>
      <c r="E11" s="114"/>
    </row>
    <row r="12" spans="1:9" x14ac:dyDescent="0.2">
      <c r="A12" s="142"/>
      <c r="B12" s="142"/>
      <c r="C12" s="142"/>
      <c r="D12" s="143"/>
      <c r="E12" s="143"/>
    </row>
    <row r="13" spans="1:9" s="13" customFormat="1" ht="31.9" customHeight="1" x14ac:dyDescent="0.2">
      <c r="A13" s="144"/>
      <c r="B13" s="144"/>
      <c r="C13" s="144"/>
      <c r="D13" s="143"/>
      <c r="E13" s="143"/>
    </row>
    <row r="14" spans="1:9" s="12" customFormat="1" x14ac:dyDescent="0.2">
      <c r="A14" s="145"/>
      <c r="B14" s="145"/>
      <c r="C14" s="145"/>
      <c r="D14" s="145"/>
      <c r="E14" s="145"/>
    </row>
    <row r="15" spans="1:9" s="12" customFormat="1" x14ac:dyDescent="0.2">
      <c r="A15" s="145"/>
      <c r="B15" s="145"/>
      <c r="C15" s="146"/>
      <c r="D15" s="145"/>
      <c r="E15" s="145"/>
    </row>
    <row r="16" spans="1:9" s="12" customFormat="1" ht="15" x14ac:dyDescent="0.2">
      <c r="A16" s="145"/>
      <c r="B16" s="145"/>
      <c r="C16" s="21"/>
      <c r="D16" s="145"/>
      <c r="E16" s="145"/>
    </row>
    <row r="17" spans="1:5" s="13" customFormat="1" ht="15" x14ac:dyDescent="0.2">
      <c r="A17" s="143"/>
      <c r="B17" s="143"/>
      <c r="C17" s="21"/>
      <c r="D17" s="143"/>
      <c r="E17" s="143"/>
    </row>
    <row r="18" spans="1:5" s="13" customFormat="1" ht="15.75" x14ac:dyDescent="0.2">
      <c r="A18" s="143"/>
      <c r="B18" s="148" t="s">
        <v>5</v>
      </c>
      <c r="C18" s="158" t="str">
        <f>DADOS!C8</f>
        <v>Eng.ª Civil Flávia Cristina Barbosa</v>
      </c>
      <c r="D18" s="143"/>
      <c r="E18" s="143"/>
    </row>
    <row r="19" spans="1:5" s="13" customFormat="1" ht="18" x14ac:dyDescent="0.2">
      <c r="A19" s="143"/>
      <c r="B19" s="17"/>
      <c r="C19" s="159" t="str">
        <f>"CREA: "&amp;DADOS!C9</f>
        <v>CREA: MG- 187.842/D</v>
      </c>
      <c r="D19" s="147"/>
      <c r="E19" s="143"/>
    </row>
    <row r="20" spans="1:5" s="13" customFormat="1" ht="15.75" x14ac:dyDescent="0.2">
      <c r="B20" s="1"/>
      <c r="C20" s="2"/>
    </row>
    <row r="21" spans="1:5" s="13" customFormat="1" x14ac:dyDescent="0.2"/>
    <row r="22" spans="1:5" s="13" customFormat="1" x14ac:dyDescent="0.2"/>
  </sheetData>
  <mergeCells count="7">
    <mergeCell ref="A3:A6"/>
    <mergeCell ref="A9:E9"/>
    <mergeCell ref="A1:C2"/>
    <mergeCell ref="D4:E4"/>
    <mergeCell ref="A8:E8"/>
    <mergeCell ref="B4:B6"/>
    <mergeCell ref="C3:C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2" fitToHeight="0" orientation="landscape" r:id="rId1"/>
  <headerFooter>
    <oddFooter>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view="pageBreakPreview" zoomScaleNormal="70" zoomScaleSheetLayoutView="100" workbookViewId="0">
      <selection activeCell="C23" sqref="C23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7" width="20.75" style="30" customWidth="1"/>
    <col min="8" max="16384" width="8.75" style="30"/>
  </cols>
  <sheetData>
    <row r="1" spans="1:11" s="42" customFormat="1" ht="16.149999999999999" customHeight="1" thickBot="1" x14ac:dyDescent="0.3">
      <c r="A1" s="406" t="s">
        <v>66</v>
      </c>
      <c r="B1" s="332"/>
      <c r="C1" s="332"/>
      <c r="D1" s="332"/>
      <c r="E1" s="333"/>
      <c r="F1" s="54" t="s">
        <v>3</v>
      </c>
      <c r="G1" s="85" t="str">
        <f>DADOS!C2</f>
        <v>R01</v>
      </c>
    </row>
    <row r="2" spans="1:11" s="43" customFormat="1" ht="18.75" thickBot="1" x14ac:dyDescent="0.25">
      <c r="A2" s="407"/>
      <c r="B2" s="334"/>
      <c r="C2" s="334"/>
      <c r="D2" s="334"/>
      <c r="E2" s="335"/>
      <c r="F2" s="55" t="s">
        <v>18</v>
      </c>
      <c r="G2" s="113">
        <f>DADOS!C4</f>
        <v>45054</v>
      </c>
    </row>
    <row r="3" spans="1:11" s="43" customFormat="1" ht="17.25" customHeight="1" x14ac:dyDescent="0.2">
      <c r="A3" s="408" t="s">
        <v>20</v>
      </c>
      <c r="B3" s="360" t="s">
        <v>21</v>
      </c>
      <c r="C3" s="362"/>
      <c r="D3" s="342" t="s">
        <v>17</v>
      </c>
      <c r="E3" s="337"/>
      <c r="F3" s="50" t="s">
        <v>22</v>
      </c>
      <c r="G3" s="82"/>
    </row>
    <row r="4" spans="1:11" s="43" customFormat="1" ht="54" customHeight="1" thickBot="1" x14ac:dyDescent="0.25">
      <c r="A4" s="409"/>
      <c r="B4" s="416" t="str">
        <f>DADOS!C3</f>
        <v>REGULARIZAÇÃO DE DRENAGEM DO BAIRRO MONTE AZUL</v>
      </c>
      <c r="C4" s="418"/>
      <c r="D4" s="343"/>
      <c r="E4" s="339"/>
      <c r="F4" s="355" t="str">
        <f>DADOS!C7</f>
        <v>SINAPI - 02/2023 - Minas Gerais
SICRO3 - 10/2022 - Minas Gerais
SETOP - 10/2022 - Minas Gerais
SUDECAP - 12/2022 - Minas Gerais</v>
      </c>
      <c r="G4" s="415"/>
    </row>
    <row r="5" spans="1:11" s="43" customFormat="1" ht="21" customHeight="1" thickBot="1" x14ac:dyDescent="0.25">
      <c r="A5" s="409"/>
      <c r="B5" s="416"/>
      <c r="C5" s="418"/>
      <c r="D5" s="343"/>
      <c r="E5" s="339"/>
      <c r="F5" s="83" t="s">
        <v>23</v>
      </c>
      <c r="G5" s="86">
        <f>DADOS!C5</f>
        <v>0.24229999999999999</v>
      </c>
    </row>
    <row r="6" spans="1:11" s="43" customFormat="1" ht="20.45" customHeight="1" thickBot="1" x14ac:dyDescent="0.25">
      <c r="A6" s="410"/>
      <c r="B6" s="419"/>
      <c r="C6" s="421"/>
      <c r="D6" s="344"/>
      <c r="E6" s="341"/>
      <c r="F6" s="84" t="s">
        <v>24</v>
      </c>
      <c r="G6" s="86">
        <f>DADOS!C6</f>
        <v>0</v>
      </c>
    </row>
    <row r="7" spans="1:11" s="43" customFormat="1" ht="7.9" customHeight="1" thickBot="1" x14ac:dyDescent="0.25">
      <c r="A7" s="102"/>
      <c r="B7" s="111"/>
      <c r="C7" s="111"/>
      <c r="D7" s="81"/>
      <c r="E7" s="81"/>
      <c r="F7" s="81"/>
      <c r="G7" s="98"/>
    </row>
    <row r="8" spans="1:11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K8" s="99"/>
    </row>
    <row r="9" spans="1:11" s="100" customFormat="1" ht="7.9" customHeight="1" thickBot="1" x14ac:dyDescent="0.25">
      <c r="A9" s="403"/>
      <c r="B9" s="404"/>
      <c r="C9" s="404"/>
      <c r="D9" s="404"/>
      <c r="E9" s="404"/>
      <c r="F9" s="404"/>
      <c r="G9" s="405"/>
    </row>
    <row r="10" spans="1:11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</row>
    <row r="11" spans="1:11" x14ac:dyDescent="0.2">
      <c r="A11" s="115"/>
      <c r="B11" s="115"/>
      <c r="C11" s="114"/>
      <c r="D11" s="114"/>
      <c r="E11" s="114"/>
      <c r="F11" s="114"/>
      <c r="G11" s="114"/>
    </row>
    <row r="12" spans="1:11" x14ac:dyDescent="0.2">
      <c r="A12" s="142"/>
      <c r="B12" s="142"/>
      <c r="C12" s="142"/>
      <c r="D12" s="143"/>
      <c r="E12" s="143"/>
      <c r="F12" s="143"/>
      <c r="G12" s="143"/>
    </row>
    <row r="13" spans="1:11" s="13" customFormat="1" ht="31.9" customHeight="1" x14ac:dyDescent="0.2">
      <c r="A13" s="144"/>
      <c r="B13" s="144"/>
      <c r="C13" s="144"/>
      <c r="D13" s="143"/>
      <c r="E13" s="143"/>
      <c r="F13" s="143"/>
      <c r="G13" s="143"/>
    </row>
    <row r="14" spans="1:11" s="12" customFormat="1" x14ac:dyDescent="0.2">
      <c r="A14" s="145"/>
      <c r="B14" s="145"/>
      <c r="C14" s="145"/>
      <c r="D14" s="145"/>
      <c r="E14" s="145"/>
      <c r="F14" s="145"/>
      <c r="G14" s="145"/>
    </row>
    <row r="15" spans="1:11" s="12" customFormat="1" x14ac:dyDescent="0.2">
      <c r="A15" s="145"/>
      <c r="B15" s="145"/>
      <c r="C15" s="146"/>
      <c r="D15" s="145"/>
      <c r="E15" s="145"/>
      <c r="F15" s="145"/>
      <c r="G15" s="145"/>
    </row>
    <row r="16" spans="1:11" s="12" customFormat="1" ht="15" x14ac:dyDescent="0.2">
      <c r="A16" s="145"/>
      <c r="B16" s="145"/>
      <c r="C16" s="21"/>
      <c r="D16" s="145"/>
      <c r="E16" s="145"/>
      <c r="F16" s="145"/>
      <c r="G16" s="145"/>
    </row>
    <row r="17" spans="1:7" s="13" customFormat="1" ht="15" x14ac:dyDescent="0.2">
      <c r="A17" s="143"/>
      <c r="B17" s="143"/>
      <c r="C17" s="21"/>
      <c r="D17" s="143"/>
      <c r="E17" s="143"/>
      <c r="F17" s="143"/>
      <c r="G17" s="143"/>
    </row>
    <row r="18" spans="1:7" s="13" customFormat="1" ht="18" x14ac:dyDescent="0.2">
      <c r="A18" s="143"/>
      <c r="B18" s="17" t="s">
        <v>5</v>
      </c>
      <c r="C18" s="310" t="str">
        <f>DADOS!C8</f>
        <v>Eng.ª Civil Flávia Cristina Barbosa</v>
      </c>
      <c r="D18" s="310"/>
      <c r="E18" s="149"/>
      <c r="F18" s="143"/>
      <c r="G18" s="143"/>
    </row>
    <row r="19" spans="1:7" s="13" customFormat="1" ht="18" x14ac:dyDescent="0.2">
      <c r="A19" s="143"/>
      <c r="B19" s="17"/>
      <c r="C19" s="311" t="str">
        <f>"CREA: "&amp;DADOS!C9</f>
        <v>CREA: MG- 187.842/D</v>
      </c>
      <c r="D19" s="311"/>
      <c r="E19" s="149"/>
      <c r="F19" s="147"/>
      <c r="G19" s="143"/>
    </row>
    <row r="20" spans="1:7" s="13" customFormat="1" ht="15.75" x14ac:dyDescent="0.2">
      <c r="B20" s="1"/>
      <c r="C20" s="2"/>
    </row>
    <row r="21" spans="1:7" s="13" customFormat="1" x14ac:dyDescent="0.2"/>
    <row r="22" spans="1:7" s="13" customFormat="1" x14ac:dyDescent="0.2"/>
  </sheetData>
  <mergeCells count="10">
    <mergeCell ref="A8:G8"/>
    <mergeCell ref="A9:G9"/>
    <mergeCell ref="C18:D18"/>
    <mergeCell ref="C19:D19"/>
    <mergeCell ref="A1:E2"/>
    <mergeCell ref="D3:E6"/>
    <mergeCell ref="A3:A6"/>
    <mergeCell ref="B3:C3"/>
    <mergeCell ref="B4:C6"/>
    <mergeCell ref="F4:G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Height="2000" orientation="landscape" r:id="rId1"/>
  <headerFooter>
    <oddFooter>Página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2"/>
  <sheetViews>
    <sheetView view="pageBreakPreview" zoomScale="50" zoomScaleNormal="70" zoomScaleSheetLayoutView="50" workbookViewId="0">
      <selection activeCell="G23" sqref="G23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10" width="20.75" style="30" customWidth="1"/>
    <col min="11" max="16384" width="8.75" style="30"/>
  </cols>
  <sheetData>
    <row r="1" spans="1:14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2"/>
      <c r="G1" s="332"/>
      <c r="H1" s="333"/>
      <c r="I1" s="54" t="s">
        <v>3</v>
      </c>
      <c r="J1" s="85" t="str">
        <f>DADOS!C2</f>
        <v>R01</v>
      </c>
    </row>
    <row r="2" spans="1:14" s="43" customFormat="1" ht="18.75" thickBot="1" x14ac:dyDescent="0.25">
      <c r="A2" s="407"/>
      <c r="B2" s="334"/>
      <c r="C2" s="334"/>
      <c r="D2" s="334"/>
      <c r="E2" s="334"/>
      <c r="F2" s="334"/>
      <c r="G2" s="334"/>
      <c r="H2" s="335"/>
      <c r="I2" s="55" t="s">
        <v>18</v>
      </c>
      <c r="J2" s="113">
        <f>DADOS!C4</f>
        <v>45054</v>
      </c>
    </row>
    <row r="3" spans="1:14" s="43" customFormat="1" ht="21" customHeight="1" x14ac:dyDescent="0.2">
      <c r="A3" s="342" t="s">
        <v>20</v>
      </c>
      <c r="B3" s="360" t="s">
        <v>21</v>
      </c>
      <c r="C3" s="361"/>
      <c r="D3" s="361"/>
      <c r="E3" s="361"/>
      <c r="F3" s="362"/>
      <c r="G3" s="342" t="s">
        <v>17</v>
      </c>
      <c r="H3" s="337"/>
      <c r="I3" s="50" t="s">
        <v>22</v>
      </c>
      <c r="J3" s="82"/>
    </row>
    <row r="4" spans="1:14" s="43" customFormat="1" ht="54.75" customHeight="1" thickBot="1" x14ac:dyDescent="0.25">
      <c r="A4" s="343"/>
      <c r="B4" s="416" t="str">
        <f>DADOS!C3</f>
        <v>REGULARIZAÇÃO DE DRENAGEM DO BAIRRO MONTE AZUL</v>
      </c>
      <c r="C4" s="417"/>
      <c r="D4" s="417"/>
      <c r="E4" s="417"/>
      <c r="F4" s="418"/>
      <c r="G4" s="343"/>
      <c r="H4" s="339"/>
      <c r="I4" s="355" t="str">
        <f>DADOS!C7</f>
        <v>SINAPI - 02/2023 - Minas Gerais
SICRO3 - 10/2022 - Minas Gerais
SETOP - 10/2022 - Minas Gerais
SUDECAP - 12/2022 - Minas Gerais</v>
      </c>
      <c r="J4" s="415"/>
    </row>
    <row r="5" spans="1:14" s="43" customFormat="1" ht="21" customHeight="1" thickBot="1" x14ac:dyDescent="0.25">
      <c r="A5" s="343"/>
      <c r="B5" s="416"/>
      <c r="C5" s="417"/>
      <c r="D5" s="417"/>
      <c r="E5" s="417"/>
      <c r="F5" s="418"/>
      <c r="G5" s="343"/>
      <c r="H5" s="339"/>
      <c r="I5" s="83" t="s">
        <v>23</v>
      </c>
      <c r="J5" s="86">
        <f>DADOS!C5</f>
        <v>0.24229999999999999</v>
      </c>
    </row>
    <row r="6" spans="1:14" s="43" customFormat="1" ht="20.45" customHeight="1" thickBot="1" x14ac:dyDescent="0.25">
      <c r="A6" s="344"/>
      <c r="B6" s="419"/>
      <c r="C6" s="420"/>
      <c r="D6" s="420"/>
      <c r="E6" s="420"/>
      <c r="F6" s="421"/>
      <c r="G6" s="344"/>
      <c r="H6" s="341"/>
      <c r="I6" s="84" t="s">
        <v>24</v>
      </c>
      <c r="J6" s="86">
        <f>DADOS!C6</f>
        <v>0</v>
      </c>
    </row>
    <row r="7" spans="1:14" s="43" customFormat="1" ht="7.9" customHeight="1" thickBot="1" x14ac:dyDescent="0.25">
      <c r="A7" s="96"/>
      <c r="B7" s="96"/>
      <c r="C7" s="97"/>
      <c r="D7" s="97"/>
      <c r="E7" s="97"/>
      <c r="F7" s="97"/>
      <c r="G7" s="81"/>
      <c r="H7" s="81"/>
      <c r="I7" s="81"/>
      <c r="J7" s="98"/>
    </row>
    <row r="8" spans="1:14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/>
      <c r="J8" s="402"/>
      <c r="N8" s="99"/>
    </row>
    <row r="9" spans="1:14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4"/>
      <c r="I9" s="404"/>
      <c r="J9" s="405"/>
    </row>
    <row r="10" spans="1:14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7" t="s">
        <v>45</v>
      </c>
      <c r="J10" s="87" t="s">
        <v>46</v>
      </c>
    </row>
    <row r="11" spans="1:14" x14ac:dyDescent="0.2">
      <c r="A11" s="31"/>
      <c r="B11" s="31"/>
      <c r="C11" s="31"/>
      <c r="D11" s="31"/>
      <c r="E11" s="31"/>
      <c r="F11" s="29"/>
      <c r="G11" s="29"/>
      <c r="H11" s="29"/>
      <c r="I11" s="29"/>
      <c r="J11" s="29"/>
    </row>
    <row r="12" spans="1:14" x14ac:dyDescent="0.2">
      <c r="A12" s="14"/>
      <c r="B12" s="14"/>
      <c r="C12" s="14"/>
      <c r="D12" s="14"/>
      <c r="E12" s="14"/>
      <c r="F12" s="14"/>
      <c r="G12" s="13"/>
      <c r="H12" s="13"/>
      <c r="I12" s="13"/>
      <c r="J12" s="13"/>
    </row>
    <row r="13" spans="1:14" s="13" customFormat="1" ht="31.9" customHeight="1" x14ac:dyDescent="0.2">
      <c r="A13" s="15"/>
      <c r="B13" s="15"/>
      <c r="C13" s="15"/>
      <c r="D13" s="15"/>
      <c r="E13" s="15"/>
      <c r="F13" s="15"/>
    </row>
    <row r="14" spans="1:14" s="12" customFormat="1" x14ac:dyDescent="0.2"/>
    <row r="15" spans="1:14" s="12" customFormat="1" x14ac:dyDescent="0.2">
      <c r="F15" s="22"/>
    </row>
    <row r="16" spans="1:14" s="12" customFormat="1" ht="15" x14ac:dyDescent="0.2">
      <c r="F16" s="21"/>
    </row>
    <row r="17" spans="3:9" s="13" customFormat="1" ht="15" x14ac:dyDescent="0.2">
      <c r="F17" s="21"/>
    </row>
    <row r="18" spans="3:9" s="13" customFormat="1" ht="18.75" x14ac:dyDescent="0.2">
      <c r="C18" s="95" t="s">
        <v>5</v>
      </c>
      <c r="D18" s="426" t="str">
        <f>DADOS!C8</f>
        <v>Eng.ª Civil Flávia Cristina Barbosa</v>
      </c>
      <c r="E18" s="426"/>
      <c r="F18" s="426"/>
      <c r="G18" s="426"/>
      <c r="H18" s="28"/>
    </row>
    <row r="19" spans="3:9" s="13" customFormat="1" ht="18.75" x14ac:dyDescent="0.2">
      <c r="C19" s="18"/>
      <c r="D19" s="427" t="str">
        <f>"CREA - "&amp;DADOS!C9</f>
        <v>CREA - MG- 187.842/D</v>
      </c>
      <c r="E19" s="427"/>
      <c r="F19" s="427"/>
      <c r="G19" s="427"/>
      <c r="H19" s="28"/>
      <c r="I19" s="94"/>
    </row>
    <row r="20" spans="3:9" s="13" customFormat="1" ht="15.75" x14ac:dyDescent="0.2">
      <c r="C20" s="1"/>
      <c r="D20" s="1"/>
      <c r="E20" s="1"/>
      <c r="F20" s="2"/>
    </row>
    <row r="21" spans="3:9" s="13" customFormat="1" x14ac:dyDescent="0.2"/>
    <row r="22" spans="3:9" s="13" customFormat="1" x14ac:dyDescent="0.2"/>
  </sheetData>
  <mergeCells count="10">
    <mergeCell ref="A8:J8"/>
    <mergeCell ref="A9:J9"/>
    <mergeCell ref="D18:G18"/>
    <mergeCell ref="D19:G19"/>
    <mergeCell ref="A1:H2"/>
    <mergeCell ref="A3:A6"/>
    <mergeCell ref="B3:F3"/>
    <mergeCell ref="G3:H6"/>
    <mergeCell ref="B4:F6"/>
    <mergeCell ref="I4:J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headerFooter>
    <oddFooter>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7"/>
  <sheetViews>
    <sheetView view="pageBreakPreview" topLeftCell="D1" zoomScale="70" zoomScaleNormal="70" zoomScaleSheetLayoutView="70" workbookViewId="0">
      <selection activeCell="J23" sqref="J23:K23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8" width="20.75" style="30" customWidth="1"/>
    <col min="9" max="9" width="40.75" style="30" customWidth="1"/>
    <col min="10" max="14" width="20.75" style="30" customWidth="1"/>
    <col min="15" max="16384" width="8.75" style="30"/>
  </cols>
  <sheetData>
    <row r="1" spans="1:14" s="42" customFormat="1" ht="16.149999999999999" customHeight="1" thickBot="1" x14ac:dyDescent="0.3">
      <c r="A1" s="406" t="s">
        <v>66</v>
      </c>
      <c r="B1" s="332"/>
      <c r="C1" s="332"/>
      <c r="D1" s="332"/>
      <c r="E1" s="333"/>
      <c r="F1" s="54" t="s">
        <v>3</v>
      </c>
      <c r="G1" s="85" t="str">
        <f>DADOS!$C$2</f>
        <v>R01</v>
      </c>
      <c r="H1" s="406" t="s">
        <v>66</v>
      </c>
      <c r="I1" s="332"/>
      <c r="J1" s="332"/>
      <c r="K1" s="332"/>
      <c r="L1" s="333"/>
      <c r="M1" s="54" t="s">
        <v>3</v>
      </c>
      <c r="N1" s="85" t="str">
        <f>DADOS!$C$2</f>
        <v>R01</v>
      </c>
    </row>
    <row r="2" spans="1:14" s="43" customFormat="1" ht="18.75" thickBot="1" x14ac:dyDescent="0.25">
      <c r="A2" s="407"/>
      <c r="B2" s="334"/>
      <c r="C2" s="334"/>
      <c r="D2" s="334"/>
      <c r="E2" s="335"/>
      <c r="F2" s="55" t="s">
        <v>18</v>
      </c>
      <c r="G2" s="113">
        <f>DADOS!$C$4</f>
        <v>45054</v>
      </c>
      <c r="H2" s="407"/>
      <c r="I2" s="334"/>
      <c r="J2" s="334"/>
      <c r="K2" s="334"/>
      <c r="L2" s="335"/>
      <c r="M2" s="55" t="s">
        <v>18</v>
      </c>
      <c r="N2" s="113">
        <f>DADOS!$C$4</f>
        <v>45054</v>
      </c>
    </row>
    <row r="3" spans="1:14" s="43" customFormat="1" ht="18.75" customHeight="1" x14ac:dyDescent="0.2">
      <c r="A3" s="408" t="s">
        <v>20</v>
      </c>
      <c r="B3" s="360" t="s">
        <v>21</v>
      </c>
      <c r="C3" s="362"/>
      <c r="D3" s="342" t="s">
        <v>17</v>
      </c>
      <c r="E3" s="337"/>
      <c r="F3" s="50" t="s">
        <v>22</v>
      </c>
      <c r="G3" s="82"/>
      <c r="H3" s="408" t="s">
        <v>20</v>
      </c>
      <c r="I3" s="360" t="s">
        <v>21</v>
      </c>
      <c r="J3" s="362"/>
      <c r="K3" s="342" t="s">
        <v>17</v>
      </c>
      <c r="L3" s="337"/>
      <c r="M3" s="50" t="s">
        <v>22</v>
      </c>
      <c r="N3" s="82"/>
    </row>
    <row r="4" spans="1:14" s="43" customFormat="1" ht="54.75" customHeight="1" thickBot="1" x14ac:dyDescent="0.25">
      <c r="A4" s="409"/>
      <c r="B4" s="416" t="str">
        <f>DADOS!$C$3</f>
        <v>REGULARIZAÇÃO DE DRENAGEM DO BAIRRO MONTE AZUL</v>
      </c>
      <c r="C4" s="418"/>
      <c r="D4" s="343"/>
      <c r="E4" s="339"/>
      <c r="F4" s="355" t="str">
        <f>DADOS!$C$7</f>
        <v>SINAPI - 02/2023 - Minas Gerais
SICRO3 - 10/2022 - Minas Gerais
SETOP - 10/2022 - Minas Gerais
SUDECAP - 12/2022 - Minas Gerais</v>
      </c>
      <c r="G4" s="415"/>
      <c r="H4" s="409"/>
      <c r="I4" s="416" t="str">
        <f>DADOS!$C$3</f>
        <v>REGULARIZAÇÃO DE DRENAGEM DO BAIRRO MONTE AZUL</v>
      </c>
      <c r="J4" s="418"/>
      <c r="K4" s="343"/>
      <c r="L4" s="339"/>
      <c r="M4" s="355" t="str">
        <f>DADOS!$C$7</f>
        <v>SINAPI - 02/2023 - Minas Gerais
SICRO3 - 10/2022 - Minas Gerais
SETOP - 10/2022 - Minas Gerais
SUDECAP - 12/2022 - Minas Gerais</v>
      </c>
      <c r="N4" s="415"/>
    </row>
    <row r="5" spans="1:14" s="43" customFormat="1" ht="21" customHeight="1" thickBot="1" x14ac:dyDescent="0.25">
      <c r="A5" s="409"/>
      <c r="B5" s="416"/>
      <c r="C5" s="418"/>
      <c r="D5" s="343"/>
      <c r="E5" s="339"/>
      <c r="F5" s="83" t="s">
        <v>23</v>
      </c>
      <c r="G5" s="86">
        <f>DADOS!$C$5</f>
        <v>0.24229999999999999</v>
      </c>
      <c r="H5" s="409"/>
      <c r="I5" s="416"/>
      <c r="J5" s="418"/>
      <c r="K5" s="343"/>
      <c r="L5" s="339"/>
      <c r="M5" s="83" t="s">
        <v>23</v>
      </c>
      <c r="N5" s="86">
        <f>DADOS!$C$5</f>
        <v>0.24229999999999999</v>
      </c>
    </row>
    <row r="6" spans="1:14" s="43" customFormat="1" ht="20.45" customHeight="1" thickBot="1" x14ac:dyDescent="0.25">
      <c r="A6" s="410"/>
      <c r="B6" s="419"/>
      <c r="C6" s="421"/>
      <c r="D6" s="344"/>
      <c r="E6" s="341"/>
      <c r="F6" s="84" t="s">
        <v>24</v>
      </c>
      <c r="G6" s="86">
        <f>DADOS!$C$6</f>
        <v>0</v>
      </c>
      <c r="H6" s="410"/>
      <c r="I6" s="419"/>
      <c r="J6" s="421"/>
      <c r="K6" s="344"/>
      <c r="L6" s="341"/>
      <c r="M6" s="84" t="s">
        <v>24</v>
      </c>
      <c r="N6" s="86">
        <f>DADOS!$C$6</f>
        <v>0</v>
      </c>
    </row>
    <row r="7" spans="1:14" s="43" customFormat="1" ht="7.9" customHeight="1" thickBot="1" x14ac:dyDescent="0.25">
      <c r="A7" s="102"/>
      <c r="B7" s="111"/>
      <c r="C7" s="111"/>
      <c r="D7" s="81"/>
      <c r="E7" s="81"/>
      <c r="F7" s="81"/>
      <c r="G7" s="98"/>
      <c r="H7" s="102"/>
      <c r="I7" s="111"/>
      <c r="J7" s="111"/>
      <c r="K7" s="81"/>
      <c r="L7" s="81"/>
      <c r="M7" s="81"/>
      <c r="N7" s="98"/>
    </row>
    <row r="8" spans="1:14" s="43" customFormat="1" ht="30" customHeight="1" thickBot="1" x14ac:dyDescent="0.25">
      <c r="A8" s="402" t="str">
        <f>"PROJETO EXECUTIVO - "&amp;B4</f>
        <v>PROJETO EXECUTIVO - REGULARIZAÇÃO DE DRENAGEM DO BAIRRO MONTE AZUL</v>
      </c>
      <c r="B8" s="402"/>
      <c r="C8" s="402"/>
      <c r="D8" s="402"/>
      <c r="E8" s="402"/>
      <c r="F8" s="402"/>
      <c r="G8" s="402"/>
      <c r="H8" s="402" t="str">
        <f>H1&amp;" DE PROJETO EXECUTIVO - "&amp;I4</f>
        <v>CRONOGRAMA FÍSICO-FINANCEIRO DE PROJETO EXECUTIVO - REGULARIZAÇÃO DE DRENAGEM DO BAIRRO MONTE AZUL</v>
      </c>
      <c r="I8" s="402"/>
      <c r="J8" s="402"/>
      <c r="K8" s="402"/>
      <c r="L8" s="402"/>
      <c r="M8" s="402"/>
      <c r="N8" s="402"/>
    </row>
    <row r="9" spans="1:14" s="100" customFormat="1" ht="7.9" customHeight="1" thickBot="1" x14ac:dyDescent="0.25">
      <c r="A9" s="403"/>
      <c r="B9" s="404"/>
      <c r="C9" s="404"/>
      <c r="D9" s="404"/>
      <c r="E9" s="404"/>
      <c r="F9" s="404"/>
      <c r="G9" s="405"/>
      <c r="H9" s="403"/>
      <c r="I9" s="404"/>
      <c r="J9" s="404"/>
      <c r="K9" s="404"/>
      <c r="L9" s="404"/>
      <c r="M9" s="404"/>
      <c r="N9" s="405"/>
    </row>
    <row r="10" spans="1:14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9" t="s">
        <v>32</v>
      </c>
      <c r="I10" s="87" t="s">
        <v>35</v>
      </c>
      <c r="J10" s="87" t="s">
        <v>39</v>
      </c>
      <c r="K10" s="87" t="s">
        <v>44</v>
      </c>
      <c r="L10" s="87" t="s">
        <v>45</v>
      </c>
      <c r="M10" s="87" t="s">
        <v>46</v>
      </c>
      <c r="N10" s="87" t="s">
        <v>47</v>
      </c>
    </row>
    <row r="11" spans="1:14" s="101" customFormat="1" ht="19.5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s="101" customFormat="1" ht="19.5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s="101" customFormat="1" ht="19.5" customHeigh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s="101" customFormat="1" ht="19.5" customHeight="1" x14ac:dyDescent="0.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s="101" customFormat="1" ht="19.5" customHeight="1" x14ac:dyDescent="0.2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x14ac:dyDescent="0.2">
      <c r="A16" s="115"/>
      <c r="B16" s="115"/>
      <c r="C16" s="114"/>
      <c r="D16" s="114"/>
      <c r="E16" s="114"/>
      <c r="F16" s="114"/>
      <c r="G16" s="114"/>
      <c r="H16" s="115"/>
      <c r="I16" s="115"/>
      <c r="J16" s="114"/>
      <c r="K16" s="114"/>
      <c r="L16" s="114"/>
      <c r="M16" s="114"/>
      <c r="N16" s="114"/>
    </row>
    <row r="17" spans="1:14" x14ac:dyDescent="0.2">
      <c r="A17" s="142"/>
      <c r="B17" s="142"/>
      <c r="C17" s="142"/>
      <c r="D17" s="143"/>
      <c r="E17" s="143"/>
      <c r="F17" s="143"/>
      <c r="G17" s="143"/>
      <c r="H17" s="142"/>
      <c r="I17" s="142"/>
      <c r="J17" s="142"/>
      <c r="K17" s="143"/>
      <c r="L17" s="143"/>
      <c r="M17" s="143"/>
      <c r="N17" s="143"/>
    </row>
    <row r="18" spans="1:14" s="13" customFormat="1" x14ac:dyDescent="0.2">
      <c r="A18" s="144"/>
      <c r="B18" s="144"/>
      <c r="C18" s="144"/>
      <c r="D18" s="143"/>
      <c r="E18" s="143"/>
      <c r="F18" s="143"/>
      <c r="G18" s="143"/>
      <c r="H18" s="144"/>
      <c r="I18" s="144"/>
      <c r="J18" s="144"/>
      <c r="K18" s="143"/>
      <c r="L18" s="143"/>
      <c r="M18" s="143"/>
      <c r="N18" s="143"/>
    </row>
    <row r="19" spans="1:14" s="12" customFormat="1" x14ac:dyDescent="0.2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s="12" customFormat="1" x14ac:dyDescent="0.2">
      <c r="A20" s="145"/>
      <c r="B20" s="145"/>
      <c r="C20" s="146"/>
      <c r="D20" s="145"/>
      <c r="E20" s="145"/>
      <c r="F20" s="145"/>
      <c r="G20" s="145"/>
      <c r="H20" s="145"/>
      <c r="I20" s="145"/>
      <c r="J20" s="146"/>
      <c r="K20" s="145"/>
      <c r="L20" s="145"/>
      <c r="M20" s="145"/>
      <c r="N20" s="145"/>
    </row>
    <row r="21" spans="1:14" s="12" customFormat="1" ht="15" x14ac:dyDescent="0.2">
      <c r="A21" s="145"/>
      <c r="B21" s="145"/>
      <c r="C21" s="21"/>
      <c r="D21" s="145"/>
      <c r="E21" s="145"/>
      <c r="F21" s="145"/>
      <c r="G21" s="145"/>
      <c r="H21" s="145"/>
      <c r="I21" s="145"/>
      <c r="J21" s="21"/>
      <c r="K21" s="145"/>
      <c r="L21" s="145"/>
      <c r="M21" s="145"/>
      <c r="N21" s="145"/>
    </row>
    <row r="22" spans="1:14" s="13" customFormat="1" ht="15" x14ac:dyDescent="0.2">
      <c r="A22" s="143"/>
      <c r="B22" s="143"/>
      <c r="C22" s="21"/>
      <c r="D22" s="143"/>
      <c r="E22" s="143"/>
      <c r="F22" s="143"/>
      <c r="G22" s="143"/>
      <c r="H22" s="143"/>
      <c r="I22" s="143"/>
      <c r="J22" s="21"/>
      <c r="K22" s="143"/>
      <c r="L22" s="143"/>
      <c r="M22" s="143"/>
      <c r="N22" s="143"/>
    </row>
    <row r="23" spans="1:14" s="13" customFormat="1" ht="18" x14ac:dyDescent="0.2">
      <c r="A23" s="143"/>
      <c r="B23" s="17" t="s">
        <v>5</v>
      </c>
      <c r="C23" s="310" t="str">
        <f>DADOS!$C$8</f>
        <v>Eng.ª Civil Flávia Cristina Barbosa</v>
      </c>
      <c r="D23" s="310"/>
      <c r="E23" s="149"/>
      <c r="F23" s="143"/>
      <c r="G23" s="143"/>
      <c r="H23" s="143"/>
      <c r="I23" s="17" t="s">
        <v>5</v>
      </c>
      <c r="J23" s="310" t="str">
        <f>DADOS!$C$8</f>
        <v>Eng.ª Civil Flávia Cristina Barbosa</v>
      </c>
      <c r="K23" s="310"/>
      <c r="L23" s="149"/>
      <c r="M23" s="143"/>
      <c r="N23" s="143"/>
    </row>
    <row r="24" spans="1:14" s="13" customFormat="1" ht="18" x14ac:dyDescent="0.2">
      <c r="A24" s="143"/>
      <c r="B24" s="17"/>
      <c r="C24" s="311" t="str">
        <f>"CREA: "&amp;DADOS!$C$9</f>
        <v>CREA: MG- 187.842/D</v>
      </c>
      <c r="D24" s="311"/>
      <c r="E24" s="149"/>
      <c r="F24" s="147"/>
      <c r="G24" s="143"/>
      <c r="H24" s="143"/>
      <c r="I24" s="17"/>
      <c r="J24" s="311" t="str">
        <f>"CREA: "&amp;DADOS!$C$9</f>
        <v>CREA: MG- 187.842/D</v>
      </c>
      <c r="K24" s="311"/>
      <c r="L24" s="149"/>
      <c r="M24" s="147"/>
      <c r="N24" s="143"/>
    </row>
    <row r="25" spans="1:14" s="13" customFormat="1" ht="15.75" x14ac:dyDescent="0.2">
      <c r="B25" s="1"/>
      <c r="C25" s="2"/>
      <c r="I25" s="1"/>
      <c r="J25" s="2"/>
    </row>
    <row r="26" spans="1:14" s="13" customFormat="1" x14ac:dyDescent="0.2"/>
    <row r="27" spans="1:14" s="13" customFormat="1" x14ac:dyDescent="0.2"/>
  </sheetData>
  <mergeCells count="20">
    <mergeCell ref="M4:N4"/>
    <mergeCell ref="H8:N8"/>
    <mergeCell ref="H9:N9"/>
    <mergeCell ref="J23:K23"/>
    <mergeCell ref="J24:K24"/>
    <mergeCell ref="A8:G8"/>
    <mergeCell ref="A9:G9"/>
    <mergeCell ref="C23:D23"/>
    <mergeCell ref="C24:D24"/>
    <mergeCell ref="H1:L2"/>
    <mergeCell ref="H3:H6"/>
    <mergeCell ref="I3:J3"/>
    <mergeCell ref="K3:L6"/>
    <mergeCell ref="I4:J6"/>
    <mergeCell ref="A1:E2"/>
    <mergeCell ref="A3:A6"/>
    <mergeCell ref="B3:C3"/>
    <mergeCell ref="D3:E6"/>
    <mergeCell ref="B4:C6"/>
    <mergeCell ref="F4:G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Width="2" fitToHeight="0" orientation="landscape" r:id="rId1"/>
  <headerFooter>
    <oddFooter>Página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7"/>
  <sheetViews>
    <sheetView view="pageBreakPreview" topLeftCell="F2" zoomScale="70" zoomScaleNormal="70" zoomScaleSheetLayoutView="70" workbookViewId="0">
      <selection activeCell="P22" sqref="P22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9" width="20.75" style="30" customWidth="1"/>
    <col min="10" max="10" width="43.25" style="30" customWidth="1"/>
    <col min="11" max="15" width="20.75" style="30" customWidth="1"/>
    <col min="16" max="16384" width="8.75" style="30"/>
  </cols>
  <sheetData>
    <row r="1" spans="1:15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3"/>
      <c r="G1" s="54" t="s">
        <v>3</v>
      </c>
      <c r="H1" s="85" t="str">
        <f>DADOS!$C$2</f>
        <v>R01</v>
      </c>
      <c r="I1" s="406" t="s">
        <v>66</v>
      </c>
      <c r="J1" s="332"/>
      <c r="K1" s="332"/>
      <c r="L1" s="332"/>
      <c r="M1" s="333"/>
      <c r="N1" s="54" t="s">
        <v>3</v>
      </c>
      <c r="O1" s="85" t="str">
        <f>DADOS!$C$2</f>
        <v>R01</v>
      </c>
    </row>
    <row r="2" spans="1:15" s="43" customFormat="1" ht="18.75" thickBot="1" x14ac:dyDescent="0.25">
      <c r="A2" s="407"/>
      <c r="B2" s="334"/>
      <c r="C2" s="334"/>
      <c r="D2" s="334"/>
      <c r="E2" s="334"/>
      <c r="F2" s="335"/>
      <c r="G2" s="55" t="s">
        <v>18</v>
      </c>
      <c r="H2" s="113">
        <f>DADOS!$C$4</f>
        <v>45054</v>
      </c>
      <c r="I2" s="407"/>
      <c r="J2" s="334"/>
      <c r="K2" s="334"/>
      <c r="L2" s="334"/>
      <c r="M2" s="335"/>
      <c r="N2" s="55" t="s">
        <v>18</v>
      </c>
      <c r="O2" s="113">
        <f>DADOS!$C$4</f>
        <v>45054</v>
      </c>
    </row>
    <row r="3" spans="1:15" s="43" customFormat="1" ht="18" customHeight="1" x14ac:dyDescent="0.2">
      <c r="A3" s="408" t="s">
        <v>20</v>
      </c>
      <c r="B3" s="360" t="s">
        <v>21</v>
      </c>
      <c r="C3" s="361"/>
      <c r="D3" s="362"/>
      <c r="E3" s="342" t="s">
        <v>17</v>
      </c>
      <c r="F3" s="337"/>
      <c r="G3" s="50" t="s">
        <v>22</v>
      </c>
      <c r="H3" s="82"/>
      <c r="I3" s="408" t="s">
        <v>20</v>
      </c>
      <c r="J3" s="360" t="s">
        <v>21</v>
      </c>
      <c r="K3" s="362"/>
      <c r="L3" s="342" t="s">
        <v>17</v>
      </c>
      <c r="M3" s="337"/>
      <c r="N3" s="50" t="s">
        <v>22</v>
      </c>
      <c r="O3" s="82"/>
    </row>
    <row r="4" spans="1:15" s="43" customFormat="1" ht="57" customHeight="1" thickBot="1" x14ac:dyDescent="0.25">
      <c r="A4" s="409"/>
      <c r="B4" s="416" t="str">
        <f>DADOS!$C$3</f>
        <v>REGULARIZAÇÃO DE DRENAGEM DO BAIRRO MONTE AZUL</v>
      </c>
      <c r="C4" s="417"/>
      <c r="D4" s="418"/>
      <c r="E4" s="343"/>
      <c r="F4" s="339"/>
      <c r="G4" s="355" t="str">
        <f>DADOS!$C$7</f>
        <v>SINAPI - 02/2023 - Minas Gerais
SICRO3 - 10/2022 - Minas Gerais
SETOP - 10/2022 - Minas Gerais
SUDECAP - 12/2022 - Minas Gerais</v>
      </c>
      <c r="H4" s="415"/>
      <c r="I4" s="409"/>
      <c r="J4" s="416" t="str">
        <f>DADOS!$C$3</f>
        <v>REGULARIZAÇÃO DE DRENAGEM DO BAIRRO MONTE AZUL</v>
      </c>
      <c r="K4" s="418"/>
      <c r="L4" s="343"/>
      <c r="M4" s="339"/>
      <c r="N4" s="355" t="str">
        <f>DADOS!$C$7</f>
        <v>SINAPI - 02/2023 - Minas Gerais
SICRO3 - 10/2022 - Minas Gerais
SETOP - 10/2022 - Minas Gerais
SUDECAP - 12/2022 - Minas Gerais</v>
      </c>
      <c r="O4" s="415"/>
    </row>
    <row r="5" spans="1:15" s="43" customFormat="1" ht="21" customHeight="1" thickBot="1" x14ac:dyDescent="0.25">
      <c r="A5" s="409"/>
      <c r="B5" s="416"/>
      <c r="C5" s="417"/>
      <c r="D5" s="418"/>
      <c r="E5" s="343"/>
      <c r="F5" s="339"/>
      <c r="G5" s="83" t="s">
        <v>23</v>
      </c>
      <c r="H5" s="86">
        <f>DADOS!$C$5</f>
        <v>0.24229999999999999</v>
      </c>
      <c r="I5" s="409"/>
      <c r="J5" s="416"/>
      <c r="K5" s="418"/>
      <c r="L5" s="343"/>
      <c r="M5" s="339"/>
      <c r="N5" s="83" t="s">
        <v>23</v>
      </c>
      <c r="O5" s="86">
        <f>DADOS!$C$5</f>
        <v>0.24229999999999999</v>
      </c>
    </row>
    <row r="6" spans="1:15" s="43" customFormat="1" ht="20.45" customHeight="1" thickBot="1" x14ac:dyDescent="0.25">
      <c r="A6" s="410"/>
      <c r="B6" s="419"/>
      <c r="C6" s="420"/>
      <c r="D6" s="421"/>
      <c r="E6" s="344"/>
      <c r="F6" s="341"/>
      <c r="G6" s="84" t="s">
        <v>24</v>
      </c>
      <c r="H6" s="86">
        <f>DADOS!$C$6</f>
        <v>0</v>
      </c>
      <c r="I6" s="410"/>
      <c r="J6" s="419"/>
      <c r="K6" s="421"/>
      <c r="L6" s="344"/>
      <c r="M6" s="341"/>
      <c r="N6" s="84" t="s">
        <v>24</v>
      </c>
      <c r="O6" s="86">
        <f>DADOS!$C$6</f>
        <v>0</v>
      </c>
    </row>
    <row r="7" spans="1:15" s="43" customFormat="1" ht="7.9" customHeight="1" thickBot="1" x14ac:dyDescent="0.25">
      <c r="A7" s="102"/>
      <c r="B7" s="111"/>
      <c r="C7" s="111"/>
      <c r="D7" s="111"/>
      <c r="E7" s="81"/>
      <c r="F7" s="81"/>
      <c r="G7" s="81"/>
      <c r="H7" s="98"/>
      <c r="I7" s="102"/>
      <c r="J7" s="111"/>
      <c r="K7" s="111"/>
      <c r="L7" s="81"/>
      <c r="M7" s="81"/>
      <c r="N7" s="81"/>
      <c r="O7" s="98"/>
    </row>
    <row r="8" spans="1:15" s="43" customFormat="1" ht="30" customHeight="1" thickBot="1" x14ac:dyDescent="0.25">
      <c r="A8" s="402" t="str">
        <f>A1&amp; 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 t="str">
        <f>I1&amp;" DE PROJETO EXECUTIVO - "&amp;J4</f>
        <v>CRONOGRAMA FÍSICO-FINANCEIRO DE PROJETO EXECUTIVO - REGULARIZAÇÃO DE DRENAGEM DO BAIRRO MONTE AZUL</v>
      </c>
      <c r="J8" s="402"/>
      <c r="K8" s="402"/>
      <c r="L8" s="402"/>
      <c r="M8" s="402"/>
      <c r="N8" s="402"/>
      <c r="O8" s="402"/>
    </row>
    <row r="9" spans="1:15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5"/>
      <c r="I9" s="403"/>
      <c r="J9" s="404"/>
      <c r="K9" s="404"/>
      <c r="L9" s="404"/>
      <c r="M9" s="404"/>
      <c r="N9" s="404"/>
      <c r="O9" s="405"/>
    </row>
    <row r="10" spans="1:15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9" t="s">
        <v>32</v>
      </c>
      <c r="J10" s="87" t="s">
        <v>35</v>
      </c>
      <c r="K10" s="87" t="s">
        <v>39</v>
      </c>
      <c r="L10" s="87" t="s">
        <v>45</v>
      </c>
      <c r="M10" s="87" t="s">
        <v>46</v>
      </c>
      <c r="N10" s="87" t="s">
        <v>47</v>
      </c>
      <c r="O10" s="87" t="s">
        <v>48</v>
      </c>
    </row>
    <row r="11" spans="1:15" s="101" customFormat="1" ht="19.5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s="101" customFormat="1" ht="19.5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5" s="101" customFormat="1" ht="19.5" customHeigh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s="101" customFormat="1" ht="19.5" customHeight="1" x14ac:dyDescent="0.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5" s="101" customFormat="1" ht="19.5" customHeight="1" x14ac:dyDescent="0.2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5" x14ac:dyDescent="0.2">
      <c r="A16" s="115"/>
      <c r="B16" s="115"/>
      <c r="C16" s="114"/>
      <c r="D16" s="114"/>
      <c r="E16" s="114"/>
      <c r="F16" s="114"/>
      <c r="G16" s="114"/>
      <c r="H16" s="114"/>
      <c r="I16" s="115"/>
      <c r="J16" s="115"/>
      <c r="K16" s="114"/>
      <c r="L16" s="114"/>
      <c r="M16" s="114"/>
      <c r="N16" s="114"/>
      <c r="O16" s="114"/>
    </row>
    <row r="17" spans="1:15" x14ac:dyDescent="0.2">
      <c r="A17" s="142"/>
      <c r="B17" s="142"/>
      <c r="C17" s="142"/>
      <c r="D17" s="142"/>
      <c r="E17" s="143"/>
      <c r="F17" s="143"/>
      <c r="G17" s="143"/>
      <c r="H17" s="143"/>
      <c r="I17" s="142"/>
      <c r="J17" s="142"/>
      <c r="K17" s="142"/>
      <c r="L17" s="143"/>
      <c r="M17" s="143"/>
      <c r="N17" s="143"/>
      <c r="O17" s="143"/>
    </row>
    <row r="18" spans="1:15" s="13" customFormat="1" x14ac:dyDescent="0.2">
      <c r="A18" s="144"/>
      <c r="B18" s="144"/>
      <c r="C18" s="144"/>
      <c r="D18" s="144"/>
      <c r="E18" s="143"/>
      <c r="F18" s="143"/>
      <c r="G18" s="143"/>
      <c r="H18" s="143"/>
      <c r="I18" s="144"/>
      <c r="J18" s="144"/>
      <c r="K18" s="144"/>
      <c r="L18" s="143"/>
      <c r="M18" s="143"/>
      <c r="N18" s="143"/>
      <c r="O18" s="143"/>
    </row>
    <row r="19" spans="1:15" s="12" customFormat="1" x14ac:dyDescent="0.2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</row>
    <row r="20" spans="1:15" s="12" customFormat="1" x14ac:dyDescent="0.2">
      <c r="A20" s="145"/>
      <c r="B20" s="145"/>
      <c r="C20" s="146"/>
      <c r="D20" s="146"/>
      <c r="E20" s="145"/>
      <c r="F20" s="145"/>
      <c r="G20" s="145"/>
      <c r="H20" s="145"/>
      <c r="I20" s="145"/>
      <c r="J20" s="145"/>
      <c r="K20" s="146"/>
      <c r="L20" s="145"/>
      <c r="M20" s="145"/>
      <c r="N20" s="145"/>
      <c r="O20" s="145"/>
    </row>
    <row r="21" spans="1:15" s="12" customFormat="1" ht="15" x14ac:dyDescent="0.2">
      <c r="A21" s="145"/>
      <c r="B21" s="145"/>
      <c r="C21" s="21"/>
      <c r="D21" s="21"/>
      <c r="E21" s="145"/>
      <c r="F21" s="145"/>
      <c r="G21" s="145"/>
      <c r="H21" s="145"/>
      <c r="I21" s="145"/>
      <c r="J21" s="145"/>
      <c r="K21" s="21"/>
      <c r="L21" s="145"/>
      <c r="M21" s="145"/>
      <c r="N21" s="145"/>
      <c r="O21" s="145"/>
    </row>
    <row r="22" spans="1:15" s="13" customFormat="1" ht="15" x14ac:dyDescent="0.2">
      <c r="A22" s="143"/>
      <c r="B22" s="143"/>
      <c r="C22" s="21"/>
      <c r="D22" s="21"/>
      <c r="E22" s="143"/>
      <c r="F22" s="143"/>
      <c r="G22" s="143"/>
      <c r="H22" s="143"/>
      <c r="I22" s="143"/>
      <c r="J22" s="143"/>
      <c r="K22" s="21"/>
      <c r="L22" s="143"/>
      <c r="M22" s="143"/>
      <c r="N22" s="143"/>
      <c r="O22" s="143"/>
    </row>
    <row r="23" spans="1:15" s="13" customFormat="1" ht="18" x14ac:dyDescent="0.2">
      <c r="A23" s="143"/>
      <c r="B23" s="17" t="s">
        <v>5</v>
      </c>
      <c r="C23" s="310" t="str">
        <f>DADOS!$C$8</f>
        <v>Eng.ª Civil Flávia Cristina Barbosa</v>
      </c>
      <c r="D23" s="310"/>
      <c r="E23" s="310"/>
      <c r="F23" s="149"/>
      <c r="G23" s="143"/>
      <c r="H23" s="143"/>
      <c r="I23" s="143"/>
      <c r="J23" s="17" t="s">
        <v>5</v>
      </c>
      <c r="K23" s="310" t="str">
        <f>DADOS!$C$8</f>
        <v>Eng.ª Civil Flávia Cristina Barbosa</v>
      </c>
      <c r="L23" s="310"/>
      <c r="M23" s="149"/>
      <c r="N23" s="143"/>
      <c r="O23" s="143"/>
    </row>
    <row r="24" spans="1:15" s="13" customFormat="1" ht="18" x14ac:dyDescent="0.2">
      <c r="A24" s="143"/>
      <c r="B24" s="17"/>
      <c r="C24" s="311" t="str">
        <f>"CREA: "&amp;DADOS!$C$9</f>
        <v>CREA: MG- 187.842/D</v>
      </c>
      <c r="D24" s="311"/>
      <c r="E24" s="311"/>
      <c r="F24" s="149"/>
      <c r="G24" s="147"/>
      <c r="H24" s="143"/>
      <c r="I24" s="143"/>
      <c r="J24" s="17"/>
      <c r="K24" s="311" t="str">
        <f>"CREA: "&amp;DADOS!$C$9</f>
        <v>CREA: MG- 187.842/D</v>
      </c>
      <c r="L24" s="311"/>
      <c r="M24" s="149"/>
      <c r="N24" s="147"/>
      <c r="O24" s="143"/>
    </row>
    <row r="25" spans="1:15" s="13" customFormat="1" ht="15.75" x14ac:dyDescent="0.2">
      <c r="B25" s="1"/>
      <c r="C25" s="2"/>
      <c r="D25" s="2"/>
      <c r="J25" s="1"/>
      <c r="K25" s="2"/>
    </row>
    <row r="26" spans="1:15" s="13" customFormat="1" x14ac:dyDescent="0.2"/>
    <row r="27" spans="1:15" s="13" customFormat="1" x14ac:dyDescent="0.2"/>
  </sheetData>
  <mergeCells count="20">
    <mergeCell ref="C23:E23"/>
    <mergeCell ref="K23:L23"/>
    <mergeCell ref="C24:E24"/>
    <mergeCell ref="K24:L24"/>
    <mergeCell ref="B3:D3"/>
    <mergeCell ref="B4:D6"/>
    <mergeCell ref="J4:K6"/>
    <mergeCell ref="N4:O4"/>
    <mergeCell ref="A8:H8"/>
    <mergeCell ref="I8:O8"/>
    <mergeCell ref="A9:H9"/>
    <mergeCell ref="I9:O9"/>
    <mergeCell ref="A1:F2"/>
    <mergeCell ref="I1:M2"/>
    <mergeCell ref="A3:A6"/>
    <mergeCell ref="E3:F6"/>
    <mergeCell ref="I3:I6"/>
    <mergeCell ref="J3:K3"/>
    <mergeCell ref="L3:M6"/>
    <mergeCell ref="G4:H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Width="2" fitToHeight="0" orientation="landscape" r:id="rId1"/>
  <headerFooter>
    <oddFooter>Página 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23"/>
  <sheetViews>
    <sheetView view="pageBreakPreview" topLeftCell="G1" zoomScale="70" zoomScaleNormal="70" zoomScaleSheetLayoutView="70" workbookViewId="0">
      <selection activeCell="K18" sqref="K18:M18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9" width="20.75" style="30" customWidth="1"/>
    <col min="10" max="10" width="40.75" style="30" customWidth="1"/>
    <col min="11" max="16" width="20.75" style="30" customWidth="1"/>
    <col min="17" max="16384" width="8.75" style="30"/>
  </cols>
  <sheetData>
    <row r="1" spans="1:17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3"/>
      <c r="G1" s="54" t="s">
        <v>3</v>
      </c>
      <c r="H1" s="85" t="str">
        <f>DADOS!$C$2</f>
        <v>R01</v>
      </c>
      <c r="I1" s="406" t="s">
        <v>66</v>
      </c>
      <c r="J1" s="332"/>
      <c r="K1" s="332"/>
      <c r="L1" s="332"/>
      <c r="M1" s="332"/>
      <c r="N1" s="333"/>
      <c r="O1" s="54" t="s">
        <v>3</v>
      </c>
      <c r="P1" s="85" t="str">
        <f>DADOS!$C$2</f>
        <v>R01</v>
      </c>
    </row>
    <row r="2" spans="1:17" s="43" customFormat="1" ht="18.75" thickBot="1" x14ac:dyDescent="0.25">
      <c r="A2" s="407"/>
      <c r="B2" s="334"/>
      <c r="C2" s="334"/>
      <c r="D2" s="334"/>
      <c r="E2" s="334"/>
      <c r="F2" s="335"/>
      <c r="G2" s="55" t="s">
        <v>18</v>
      </c>
      <c r="H2" s="113">
        <f>DADOS!$C$4</f>
        <v>45054</v>
      </c>
      <c r="I2" s="407"/>
      <c r="J2" s="334"/>
      <c r="K2" s="334"/>
      <c r="L2" s="334"/>
      <c r="M2" s="334"/>
      <c r="N2" s="335"/>
      <c r="O2" s="55" t="s">
        <v>18</v>
      </c>
      <c r="P2" s="113">
        <f>DADOS!$C$4</f>
        <v>45054</v>
      </c>
    </row>
    <row r="3" spans="1:17" s="43" customFormat="1" ht="16.5" customHeight="1" x14ac:dyDescent="0.2">
      <c r="A3" s="408" t="s">
        <v>20</v>
      </c>
      <c r="B3" s="360" t="s">
        <v>21</v>
      </c>
      <c r="C3" s="361"/>
      <c r="D3" s="362"/>
      <c r="E3" s="342" t="s">
        <v>17</v>
      </c>
      <c r="F3" s="337"/>
      <c r="G3" s="50" t="s">
        <v>22</v>
      </c>
      <c r="H3" s="82"/>
      <c r="I3" s="408" t="s">
        <v>20</v>
      </c>
      <c r="J3" s="360" t="s">
        <v>21</v>
      </c>
      <c r="K3" s="361"/>
      <c r="L3" s="362"/>
      <c r="M3" s="342" t="s">
        <v>17</v>
      </c>
      <c r="N3" s="337"/>
      <c r="O3" s="50" t="s">
        <v>22</v>
      </c>
      <c r="P3" s="82"/>
    </row>
    <row r="4" spans="1:17" s="43" customFormat="1" ht="57" customHeight="1" thickBot="1" x14ac:dyDescent="0.25">
      <c r="A4" s="409"/>
      <c r="B4" s="416" t="str">
        <f>DADOS!$C$3</f>
        <v>REGULARIZAÇÃO DE DRENAGEM DO BAIRRO MONTE AZUL</v>
      </c>
      <c r="C4" s="417"/>
      <c r="D4" s="418"/>
      <c r="E4" s="343"/>
      <c r="F4" s="339"/>
      <c r="G4" s="355" t="str">
        <f>DADOS!$C$7</f>
        <v>SINAPI - 02/2023 - Minas Gerais
SICRO3 - 10/2022 - Minas Gerais
SETOP - 10/2022 - Minas Gerais
SUDECAP - 12/2022 - Minas Gerais</v>
      </c>
      <c r="H4" s="415"/>
      <c r="I4" s="409"/>
      <c r="J4" s="416" t="str">
        <f>DADOS!$C$3</f>
        <v>REGULARIZAÇÃO DE DRENAGEM DO BAIRRO MONTE AZUL</v>
      </c>
      <c r="K4" s="417"/>
      <c r="L4" s="418"/>
      <c r="M4" s="343"/>
      <c r="N4" s="339"/>
      <c r="O4" s="355" t="str">
        <f>DADOS!$C$7</f>
        <v>SINAPI - 02/2023 - Minas Gerais
SICRO3 - 10/2022 - Minas Gerais
SETOP - 10/2022 - Minas Gerais
SUDECAP - 12/2022 - Minas Gerais</v>
      </c>
      <c r="P4" s="415"/>
    </row>
    <row r="5" spans="1:17" s="43" customFormat="1" ht="21" customHeight="1" thickBot="1" x14ac:dyDescent="0.25">
      <c r="A5" s="409"/>
      <c r="B5" s="416"/>
      <c r="C5" s="417"/>
      <c r="D5" s="418"/>
      <c r="E5" s="343"/>
      <c r="F5" s="339"/>
      <c r="G5" s="83" t="s">
        <v>23</v>
      </c>
      <c r="H5" s="86">
        <f>DADOS!$C$5</f>
        <v>0.24229999999999999</v>
      </c>
      <c r="I5" s="409"/>
      <c r="J5" s="416"/>
      <c r="K5" s="417"/>
      <c r="L5" s="418"/>
      <c r="M5" s="343"/>
      <c r="N5" s="339"/>
      <c r="O5" s="83" t="s">
        <v>23</v>
      </c>
      <c r="P5" s="86">
        <f>DADOS!$C$5</f>
        <v>0.24229999999999999</v>
      </c>
    </row>
    <row r="6" spans="1:17" s="43" customFormat="1" ht="20.45" customHeight="1" thickBot="1" x14ac:dyDescent="0.25">
      <c r="A6" s="410"/>
      <c r="B6" s="419"/>
      <c r="C6" s="420"/>
      <c r="D6" s="421"/>
      <c r="E6" s="344"/>
      <c r="F6" s="341"/>
      <c r="G6" s="84" t="s">
        <v>24</v>
      </c>
      <c r="H6" s="86">
        <f>DADOS!$C$6</f>
        <v>0</v>
      </c>
      <c r="I6" s="410"/>
      <c r="J6" s="419"/>
      <c r="K6" s="420"/>
      <c r="L6" s="421"/>
      <c r="M6" s="344"/>
      <c r="N6" s="341"/>
      <c r="O6" s="84" t="s">
        <v>24</v>
      </c>
      <c r="P6" s="86">
        <f>DADOS!$C$6</f>
        <v>0</v>
      </c>
    </row>
    <row r="7" spans="1:17" s="43" customFormat="1" ht="7.9" customHeight="1" thickBot="1" x14ac:dyDescent="0.25">
      <c r="A7" s="102"/>
      <c r="B7" s="111"/>
      <c r="C7" s="111"/>
      <c r="D7" s="111"/>
      <c r="E7" s="81"/>
      <c r="F7" s="81"/>
      <c r="G7" s="81"/>
      <c r="H7" s="98"/>
      <c r="I7" s="102"/>
      <c r="J7" s="111"/>
      <c r="K7" s="111"/>
      <c r="L7" s="111"/>
      <c r="M7" s="81"/>
      <c r="N7" s="81"/>
      <c r="O7" s="81"/>
      <c r="P7" s="98"/>
    </row>
    <row r="8" spans="1:17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 t="str">
        <f>I1&amp;" DE PROJETO EXECUTIVO - "&amp;J4</f>
        <v>CRONOGRAMA FÍSICO-FINANCEIRO DE PROJETO EXECUTIVO - REGULARIZAÇÃO DE DRENAGEM DO BAIRRO MONTE AZUL</v>
      </c>
      <c r="J8" s="402"/>
      <c r="K8" s="402"/>
      <c r="L8" s="402"/>
      <c r="M8" s="402"/>
      <c r="N8" s="402"/>
      <c r="O8" s="402"/>
      <c r="P8" s="402"/>
    </row>
    <row r="9" spans="1:17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5"/>
      <c r="I9" s="403"/>
      <c r="J9" s="404"/>
      <c r="K9" s="404"/>
      <c r="L9" s="404"/>
      <c r="M9" s="404"/>
      <c r="N9" s="404"/>
      <c r="O9" s="404"/>
      <c r="P9" s="405"/>
    </row>
    <row r="10" spans="1:17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9" t="s">
        <v>32</v>
      </c>
      <c r="J10" s="87" t="s">
        <v>35</v>
      </c>
      <c r="K10" s="87" t="s">
        <v>39</v>
      </c>
      <c r="L10" s="87" t="s">
        <v>45</v>
      </c>
      <c r="M10" s="87" t="s">
        <v>46</v>
      </c>
      <c r="N10" s="87" t="s">
        <v>47</v>
      </c>
      <c r="O10" s="87" t="s">
        <v>48</v>
      </c>
      <c r="P10" s="87" t="s">
        <v>49</v>
      </c>
    </row>
    <row r="11" spans="1:17" x14ac:dyDescent="0.2">
      <c r="A11" s="115"/>
      <c r="B11" s="115"/>
      <c r="C11" s="115"/>
      <c r="D11" s="114"/>
      <c r="E11" s="114"/>
      <c r="F11" s="114"/>
      <c r="G11" s="114"/>
      <c r="H11" s="114"/>
      <c r="I11" s="115"/>
      <c r="J11" s="115"/>
      <c r="K11" s="115"/>
      <c r="L11" s="114"/>
      <c r="M11" s="114"/>
      <c r="N11" s="114"/>
      <c r="O11" s="114"/>
      <c r="P11" s="114"/>
      <c r="Q11" s="150"/>
    </row>
    <row r="12" spans="1:17" x14ac:dyDescent="0.2">
      <c r="A12" s="142"/>
      <c r="B12" s="142"/>
      <c r="C12" s="142"/>
      <c r="D12" s="142"/>
      <c r="E12" s="143"/>
      <c r="F12" s="143"/>
      <c r="G12" s="143"/>
      <c r="H12" s="143"/>
      <c r="I12" s="142"/>
      <c r="J12" s="142"/>
      <c r="K12" s="142"/>
      <c r="L12" s="142"/>
      <c r="M12" s="143"/>
      <c r="N12" s="143"/>
      <c r="O12" s="143"/>
      <c r="P12" s="143"/>
      <c r="Q12" s="150"/>
    </row>
    <row r="13" spans="1:17" s="13" customFormat="1" ht="31.9" customHeight="1" x14ac:dyDescent="0.2">
      <c r="A13" s="144"/>
      <c r="B13" s="144"/>
      <c r="C13" s="144"/>
      <c r="D13" s="144"/>
      <c r="E13" s="143"/>
      <c r="F13" s="143"/>
      <c r="G13" s="143"/>
      <c r="H13" s="143"/>
      <c r="I13" s="144"/>
      <c r="J13" s="144"/>
      <c r="K13" s="144"/>
      <c r="L13" s="144"/>
      <c r="M13" s="143"/>
      <c r="N13" s="143"/>
      <c r="O13" s="143"/>
      <c r="P13" s="143"/>
      <c r="Q13" s="143"/>
    </row>
    <row r="14" spans="1:17" s="12" customForma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s="12" customFormat="1" x14ac:dyDescent="0.2">
      <c r="A15" s="145"/>
      <c r="B15" s="145"/>
      <c r="C15" s="145"/>
      <c r="D15" s="146"/>
      <c r="E15" s="145"/>
      <c r="F15" s="145"/>
      <c r="G15" s="145"/>
      <c r="H15" s="145"/>
      <c r="I15" s="145"/>
      <c r="J15" s="145"/>
      <c r="K15" s="145"/>
      <c r="L15" s="146"/>
      <c r="M15" s="145"/>
      <c r="N15" s="145"/>
      <c r="O15" s="145"/>
      <c r="P15" s="145"/>
      <c r="Q15" s="145"/>
    </row>
    <row r="16" spans="1:17" s="12" customFormat="1" ht="15" x14ac:dyDescent="0.2">
      <c r="A16" s="145"/>
      <c r="B16" s="145"/>
      <c r="C16" s="145"/>
      <c r="D16" s="21"/>
      <c r="E16" s="145"/>
      <c r="F16" s="145"/>
      <c r="G16" s="145"/>
      <c r="H16" s="145"/>
      <c r="I16" s="145"/>
      <c r="J16" s="145"/>
      <c r="K16" s="145"/>
      <c r="L16" s="21"/>
      <c r="M16" s="145"/>
      <c r="N16" s="145"/>
      <c r="O16" s="145"/>
      <c r="P16" s="145"/>
      <c r="Q16" s="145"/>
    </row>
    <row r="17" spans="1:17" s="13" customFormat="1" ht="15" x14ac:dyDescent="0.2">
      <c r="A17" s="143"/>
      <c r="B17" s="143"/>
      <c r="C17" s="143"/>
      <c r="D17" s="21"/>
      <c r="E17" s="143"/>
      <c r="F17" s="143"/>
      <c r="G17" s="143"/>
      <c r="H17" s="143"/>
      <c r="I17" s="143"/>
      <c r="J17" s="143"/>
      <c r="K17" s="143"/>
      <c r="L17" s="21"/>
      <c r="M17" s="143"/>
      <c r="N17" s="143"/>
      <c r="O17" s="143"/>
      <c r="P17" s="143"/>
      <c r="Q17" s="143"/>
    </row>
    <row r="18" spans="1:17" s="13" customFormat="1" ht="18" x14ac:dyDescent="0.2">
      <c r="A18" s="143"/>
      <c r="B18" s="17" t="s">
        <v>5</v>
      </c>
      <c r="C18" s="310" t="str">
        <f>DADOS!$C$8</f>
        <v>Eng.ª Civil Flávia Cristina Barbosa</v>
      </c>
      <c r="D18" s="310"/>
      <c r="E18" s="310"/>
      <c r="F18" s="149"/>
      <c r="G18" s="143"/>
      <c r="H18" s="143"/>
      <c r="I18" s="143"/>
      <c r="J18" s="17" t="s">
        <v>5</v>
      </c>
      <c r="K18" s="310" t="str">
        <f>DADOS!$C$8</f>
        <v>Eng.ª Civil Flávia Cristina Barbosa</v>
      </c>
      <c r="L18" s="310"/>
      <c r="M18" s="310"/>
      <c r="N18" s="149"/>
      <c r="O18" s="143"/>
      <c r="P18" s="143"/>
      <c r="Q18" s="143"/>
    </row>
    <row r="19" spans="1:17" s="13" customFormat="1" ht="18" x14ac:dyDescent="0.2">
      <c r="A19" s="143"/>
      <c r="B19" s="17"/>
      <c r="C19" s="311" t="str">
        <f>"CREA: "&amp;DADOS!$C$9</f>
        <v>CREA: MG- 187.842/D</v>
      </c>
      <c r="D19" s="311"/>
      <c r="E19" s="311"/>
      <c r="F19" s="149"/>
      <c r="G19" s="147"/>
      <c r="H19" s="143"/>
      <c r="I19" s="143"/>
      <c r="J19" s="17"/>
      <c r="K19" s="311" t="str">
        <f>"CREA: "&amp;DADOS!$C$9</f>
        <v>CREA: MG- 187.842/D</v>
      </c>
      <c r="L19" s="311"/>
      <c r="M19" s="311"/>
      <c r="N19" s="149"/>
      <c r="O19" s="147"/>
      <c r="P19" s="143"/>
      <c r="Q19" s="143"/>
    </row>
    <row r="20" spans="1:17" s="13" customFormat="1" ht="15.75" x14ac:dyDescent="0.2">
      <c r="A20" s="143"/>
      <c r="B20" s="1"/>
      <c r="C20" s="1"/>
      <c r="D20" s="125"/>
      <c r="E20" s="1"/>
      <c r="F20" s="143"/>
      <c r="G20" s="143"/>
      <c r="H20" s="143"/>
      <c r="I20" s="143"/>
      <c r="J20" s="1"/>
      <c r="K20" s="1"/>
      <c r="L20" s="125"/>
      <c r="M20" s="143"/>
      <c r="N20" s="143"/>
      <c r="O20" s="143"/>
      <c r="P20" s="143"/>
      <c r="Q20" s="143"/>
    </row>
    <row r="21" spans="1:17" s="13" customFormat="1" x14ac:dyDescent="0.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s="13" customFormat="1" x14ac:dyDescent="0.2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x14ac:dyDescent="0.2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</row>
  </sheetData>
  <mergeCells count="20">
    <mergeCell ref="O4:P4"/>
    <mergeCell ref="I8:P8"/>
    <mergeCell ref="I9:P9"/>
    <mergeCell ref="K18:M18"/>
    <mergeCell ref="K19:M19"/>
    <mergeCell ref="A8:H8"/>
    <mergeCell ref="A9:H9"/>
    <mergeCell ref="C18:E18"/>
    <mergeCell ref="C19:E19"/>
    <mergeCell ref="I1:N2"/>
    <mergeCell ref="I3:I6"/>
    <mergeCell ref="J3:L3"/>
    <mergeCell ref="M3:N6"/>
    <mergeCell ref="J4:L6"/>
    <mergeCell ref="A1:F2"/>
    <mergeCell ref="A3:A6"/>
    <mergeCell ref="B3:D3"/>
    <mergeCell ref="E3:F6"/>
    <mergeCell ref="B4:D6"/>
    <mergeCell ref="G4:H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Width="2" fitToHeight="0" orientation="landscape" r:id="rId1"/>
  <headerFooter>
    <oddFooter>Página 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22"/>
  <sheetViews>
    <sheetView view="pageBreakPreview" topLeftCell="D1" zoomScale="70" zoomScaleNormal="70" zoomScaleSheetLayoutView="70" workbookViewId="0">
      <selection activeCell="C20" sqref="C20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10" width="20.75" style="30" customWidth="1"/>
    <col min="11" max="11" width="40.75" style="30" customWidth="1"/>
    <col min="12" max="17" width="20.75" style="30" customWidth="1"/>
    <col min="18" max="16384" width="8.75" style="30"/>
  </cols>
  <sheetData>
    <row r="1" spans="1:17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2"/>
      <c r="G1" s="333"/>
      <c r="H1" s="54" t="s">
        <v>3</v>
      </c>
      <c r="I1" s="85" t="str">
        <f>DADOS!$C$2</f>
        <v>R01</v>
      </c>
      <c r="J1" s="406" t="s">
        <v>66</v>
      </c>
      <c r="K1" s="332"/>
      <c r="L1" s="332"/>
      <c r="M1" s="332"/>
      <c r="N1" s="332"/>
      <c r="O1" s="333"/>
      <c r="P1" s="54" t="s">
        <v>3</v>
      </c>
      <c r="Q1" s="85" t="str">
        <f>DADOS!$C$2</f>
        <v>R01</v>
      </c>
    </row>
    <row r="2" spans="1:17" s="43" customFormat="1" ht="18.75" thickBot="1" x14ac:dyDescent="0.25">
      <c r="A2" s="407"/>
      <c r="B2" s="334"/>
      <c r="C2" s="334"/>
      <c r="D2" s="334"/>
      <c r="E2" s="334"/>
      <c r="F2" s="334"/>
      <c r="G2" s="335"/>
      <c r="H2" s="55" t="s">
        <v>18</v>
      </c>
      <c r="I2" s="113">
        <f>DADOS!$C$4</f>
        <v>45054</v>
      </c>
      <c r="J2" s="407"/>
      <c r="K2" s="334"/>
      <c r="L2" s="334"/>
      <c r="M2" s="334"/>
      <c r="N2" s="334"/>
      <c r="O2" s="335"/>
      <c r="P2" s="55" t="s">
        <v>18</v>
      </c>
      <c r="Q2" s="113">
        <f>DADOS!$C$4</f>
        <v>45054</v>
      </c>
    </row>
    <row r="3" spans="1:17" s="43" customFormat="1" ht="21" customHeight="1" x14ac:dyDescent="0.2">
      <c r="A3" s="408" t="s">
        <v>20</v>
      </c>
      <c r="B3" s="360" t="s">
        <v>21</v>
      </c>
      <c r="C3" s="361"/>
      <c r="D3" s="361"/>
      <c r="E3" s="362"/>
      <c r="F3" s="342" t="s">
        <v>17</v>
      </c>
      <c r="G3" s="337"/>
      <c r="H3" s="50" t="s">
        <v>22</v>
      </c>
      <c r="I3" s="82"/>
      <c r="J3" s="408" t="s">
        <v>20</v>
      </c>
      <c r="K3" s="360" t="s">
        <v>21</v>
      </c>
      <c r="L3" s="361"/>
      <c r="M3" s="362"/>
      <c r="N3" s="342" t="s">
        <v>17</v>
      </c>
      <c r="O3" s="337"/>
      <c r="P3" s="50" t="s">
        <v>22</v>
      </c>
      <c r="Q3" s="82"/>
    </row>
    <row r="4" spans="1:17" s="43" customFormat="1" ht="56.25" customHeight="1" thickBot="1" x14ac:dyDescent="0.25">
      <c r="A4" s="409"/>
      <c r="B4" s="416" t="str">
        <f>DADOS!$C$3</f>
        <v>REGULARIZAÇÃO DE DRENAGEM DO BAIRRO MONTE AZUL</v>
      </c>
      <c r="C4" s="417"/>
      <c r="D4" s="417"/>
      <c r="E4" s="418"/>
      <c r="F4" s="343"/>
      <c r="G4" s="339"/>
      <c r="H4" s="355" t="str">
        <f>DADOS!$C$7</f>
        <v>SINAPI - 02/2023 - Minas Gerais
SICRO3 - 10/2022 - Minas Gerais
SETOP - 10/2022 - Minas Gerais
SUDECAP - 12/2022 - Minas Gerais</v>
      </c>
      <c r="I4" s="415"/>
      <c r="J4" s="409"/>
      <c r="K4" s="416" t="str">
        <f>DADOS!$C$3</f>
        <v>REGULARIZAÇÃO DE DRENAGEM DO BAIRRO MONTE AZUL</v>
      </c>
      <c r="L4" s="417"/>
      <c r="M4" s="418"/>
      <c r="N4" s="343"/>
      <c r="O4" s="339"/>
      <c r="P4" s="355" t="str">
        <f>DADOS!$C$7</f>
        <v>SINAPI - 02/2023 - Minas Gerais
SICRO3 - 10/2022 - Minas Gerais
SETOP - 10/2022 - Minas Gerais
SUDECAP - 12/2022 - Minas Gerais</v>
      </c>
      <c r="Q4" s="415"/>
    </row>
    <row r="5" spans="1:17" s="43" customFormat="1" ht="21" customHeight="1" thickBot="1" x14ac:dyDescent="0.25">
      <c r="A5" s="409"/>
      <c r="B5" s="416"/>
      <c r="C5" s="417"/>
      <c r="D5" s="417"/>
      <c r="E5" s="418"/>
      <c r="F5" s="343"/>
      <c r="G5" s="339"/>
      <c r="H5" s="83" t="s">
        <v>23</v>
      </c>
      <c r="I5" s="86">
        <f>DADOS!$C$5</f>
        <v>0.24229999999999999</v>
      </c>
      <c r="J5" s="409"/>
      <c r="K5" s="416"/>
      <c r="L5" s="417"/>
      <c r="M5" s="418"/>
      <c r="N5" s="343"/>
      <c r="O5" s="339"/>
      <c r="P5" s="83" t="s">
        <v>23</v>
      </c>
      <c r="Q5" s="86">
        <f>DADOS!$C$5</f>
        <v>0.24229999999999999</v>
      </c>
    </row>
    <row r="6" spans="1:17" s="43" customFormat="1" ht="20.45" customHeight="1" thickBot="1" x14ac:dyDescent="0.25">
      <c r="A6" s="410"/>
      <c r="B6" s="419"/>
      <c r="C6" s="420"/>
      <c r="D6" s="420"/>
      <c r="E6" s="421"/>
      <c r="F6" s="344"/>
      <c r="G6" s="341"/>
      <c r="H6" s="84" t="s">
        <v>24</v>
      </c>
      <c r="I6" s="86">
        <f>DADOS!$C$6</f>
        <v>0</v>
      </c>
      <c r="J6" s="410"/>
      <c r="K6" s="419"/>
      <c r="L6" s="420"/>
      <c r="M6" s="421"/>
      <c r="N6" s="344"/>
      <c r="O6" s="341"/>
      <c r="P6" s="84" t="s">
        <v>24</v>
      </c>
      <c r="Q6" s="86">
        <f>DADOS!$C$6</f>
        <v>0</v>
      </c>
    </row>
    <row r="7" spans="1:17" s="43" customFormat="1" ht="7.9" customHeight="1" thickBot="1" x14ac:dyDescent="0.25">
      <c r="A7" s="102"/>
      <c r="B7" s="111"/>
      <c r="C7" s="111"/>
      <c r="D7" s="111"/>
      <c r="E7" s="111"/>
      <c r="F7" s="81"/>
      <c r="G7" s="81"/>
      <c r="H7" s="81"/>
      <c r="I7" s="98"/>
      <c r="J7" s="102"/>
      <c r="K7" s="111"/>
      <c r="L7" s="111"/>
      <c r="M7" s="111"/>
      <c r="N7" s="81"/>
      <c r="O7" s="81"/>
      <c r="P7" s="81"/>
      <c r="Q7" s="98"/>
    </row>
    <row r="8" spans="1:17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/>
      <c r="J8" s="402" t="str">
        <f>J1&amp;" DE PROJETO EXECUTIVO - "&amp;K4</f>
        <v>CRONOGRAMA FÍSICO-FINANCEIRO DE PROJETO EXECUTIVO - REGULARIZAÇÃO DE DRENAGEM DO BAIRRO MONTE AZUL</v>
      </c>
      <c r="K8" s="402"/>
      <c r="L8" s="402"/>
      <c r="M8" s="402"/>
      <c r="N8" s="402"/>
      <c r="O8" s="402"/>
      <c r="P8" s="402"/>
      <c r="Q8" s="402"/>
    </row>
    <row r="9" spans="1:17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4"/>
      <c r="I9" s="405"/>
      <c r="J9" s="403"/>
      <c r="K9" s="404"/>
      <c r="L9" s="404"/>
      <c r="M9" s="404"/>
      <c r="N9" s="404"/>
      <c r="O9" s="404"/>
      <c r="P9" s="404"/>
      <c r="Q9" s="405"/>
    </row>
    <row r="10" spans="1:17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7" t="s">
        <v>45</v>
      </c>
      <c r="J10" s="89" t="s">
        <v>32</v>
      </c>
      <c r="K10" s="87" t="s">
        <v>35</v>
      </c>
      <c r="L10" s="87" t="s">
        <v>39</v>
      </c>
      <c r="M10" s="87" t="s">
        <v>46</v>
      </c>
      <c r="N10" s="87" t="s">
        <v>47</v>
      </c>
      <c r="O10" s="87" t="s">
        <v>48</v>
      </c>
      <c r="P10" s="87" t="s">
        <v>49</v>
      </c>
      <c r="Q10" s="87" t="s">
        <v>50</v>
      </c>
    </row>
    <row r="11" spans="1:17" x14ac:dyDescent="0.2">
      <c r="A11" s="115"/>
      <c r="B11" s="115"/>
      <c r="C11" s="115"/>
      <c r="D11" s="115"/>
      <c r="E11" s="114"/>
      <c r="F11" s="114"/>
      <c r="G11" s="114"/>
      <c r="H11" s="114"/>
      <c r="I11" s="114"/>
      <c r="J11" s="115"/>
      <c r="K11" s="115"/>
      <c r="L11" s="115"/>
      <c r="M11" s="114"/>
      <c r="N11" s="114"/>
      <c r="O11" s="114"/>
      <c r="P11" s="114"/>
      <c r="Q11" s="114"/>
    </row>
    <row r="12" spans="1:17" x14ac:dyDescent="0.2">
      <c r="A12" s="142"/>
      <c r="B12" s="142"/>
      <c r="C12" s="142"/>
      <c r="D12" s="142"/>
      <c r="E12" s="142"/>
      <c r="F12" s="143"/>
      <c r="G12" s="143"/>
      <c r="H12" s="143"/>
      <c r="I12" s="143"/>
      <c r="J12" s="142"/>
      <c r="K12" s="142"/>
      <c r="L12" s="142"/>
      <c r="M12" s="142"/>
      <c r="N12" s="143"/>
      <c r="O12" s="143"/>
      <c r="P12" s="143"/>
      <c r="Q12" s="143"/>
    </row>
    <row r="13" spans="1:17" s="13" customFormat="1" ht="31.9" customHeight="1" x14ac:dyDescent="0.2">
      <c r="A13" s="144"/>
      <c r="B13" s="144"/>
      <c r="C13" s="144"/>
      <c r="D13" s="144"/>
      <c r="E13" s="144"/>
      <c r="F13" s="143"/>
      <c r="G13" s="143"/>
      <c r="H13" s="143"/>
      <c r="I13" s="143"/>
      <c r="J13" s="144"/>
      <c r="K13" s="144"/>
      <c r="L13" s="144"/>
      <c r="M13" s="144"/>
      <c r="N13" s="143"/>
      <c r="O13" s="143"/>
      <c r="P13" s="143"/>
      <c r="Q13" s="143"/>
    </row>
    <row r="14" spans="1:17" s="12" customForma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s="12" customFormat="1" x14ac:dyDescent="0.2">
      <c r="A15" s="145"/>
      <c r="B15" s="145"/>
      <c r="C15" s="145"/>
      <c r="D15" s="145"/>
      <c r="E15" s="146"/>
      <c r="F15" s="145"/>
      <c r="G15" s="145"/>
      <c r="H15" s="145"/>
      <c r="I15" s="145"/>
      <c r="J15" s="145"/>
      <c r="K15" s="145"/>
      <c r="L15" s="145"/>
      <c r="M15" s="146"/>
      <c r="N15" s="145"/>
      <c r="O15" s="145"/>
      <c r="P15" s="145"/>
      <c r="Q15" s="145"/>
    </row>
    <row r="16" spans="1:17" s="12" customFormat="1" ht="15" x14ac:dyDescent="0.2">
      <c r="A16" s="145"/>
      <c r="B16" s="145"/>
      <c r="C16" s="145"/>
      <c r="D16" s="145"/>
      <c r="E16" s="21"/>
      <c r="F16" s="145"/>
      <c r="G16" s="145"/>
      <c r="H16" s="145"/>
      <c r="I16" s="145"/>
      <c r="J16" s="145"/>
      <c r="K16" s="145"/>
      <c r="L16" s="145"/>
      <c r="M16" s="21"/>
      <c r="N16" s="145"/>
      <c r="O16" s="145"/>
      <c r="P16" s="145"/>
      <c r="Q16" s="145"/>
    </row>
    <row r="17" spans="1:17" s="13" customFormat="1" ht="15" x14ac:dyDescent="0.2">
      <c r="A17" s="143"/>
      <c r="B17" s="143"/>
      <c r="C17" s="143"/>
      <c r="D17" s="143"/>
      <c r="E17" s="21"/>
      <c r="F17" s="143"/>
      <c r="G17" s="143"/>
      <c r="H17" s="143"/>
      <c r="I17" s="143"/>
      <c r="J17" s="143"/>
      <c r="K17" s="143"/>
      <c r="L17" s="143"/>
      <c r="M17" s="21"/>
      <c r="N17" s="143"/>
      <c r="O17" s="143"/>
      <c r="P17" s="143"/>
      <c r="Q17" s="143"/>
    </row>
    <row r="18" spans="1:17" s="13" customFormat="1" ht="18" x14ac:dyDescent="0.2">
      <c r="A18" s="143"/>
      <c r="B18" s="17" t="s">
        <v>5</v>
      </c>
      <c r="C18" s="310" t="str">
        <f>DADOS!$C$8</f>
        <v>Eng.ª Civil Flávia Cristina Barbosa</v>
      </c>
      <c r="D18" s="310"/>
      <c r="E18" s="310"/>
      <c r="F18" s="310"/>
      <c r="G18" s="149"/>
      <c r="H18" s="143"/>
      <c r="I18" s="143"/>
      <c r="J18" s="143"/>
      <c r="K18" s="17" t="s">
        <v>5</v>
      </c>
      <c r="L18" s="310" t="str">
        <f>DADOS!$C$8</f>
        <v>Eng.ª Civil Flávia Cristina Barbosa</v>
      </c>
      <c r="M18" s="310"/>
      <c r="N18" s="310"/>
      <c r="O18" s="149"/>
      <c r="P18" s="143"/>
      <c r="Q18" s="143"/>
    </row>
    <row r="19" spans="1:17" s="13" customFormat="1" ht="18" x14ac:dyDescent="0.2">
      <c r="A19" s="143"/>
      <c r="B19" s="17"/>
      <c r="C19" s="311" t="str">
        <f>"CREA: "&amp;DADOS!$C$9</f>
        <v>CREA: MG- 187.842/D</v>
      </c>
      <c r="D19" s="311"/>
      <c r="E19" s="311"/>
      <c r="F19" s="311"/>
      <c r="G19" s="149"/>
      <c r="H19" s="147"/>
      <c r="I19" s="143"/>
      <c r="J19" s="143"/>
      <c r="K19" s="17"/>
      <c r="L19" s="311" t="str">
        <f>"CREA: "&amp;DADOS!$C$9</f>
        <v>CREA: MG- 187.842/D</v>
      </c>
      <c r="M19" s="311"/>
      <c r="N19" s="311"/>
      <c r="O19" s="149"/>
      <c r="P19" s="147"/>
      <c r="Q19" s="143"/>
    </row>
    <row r="20" spans="1:17" s="13" customFormat="1" ht="15.75" x14ac:dyDescent="0.2">
      <c r="B20" s="1"/>
      <c r="C20" s="1"/>
      <c r="D20" s="1"/>
      <c r="E20" s="2"/>
      <c r="K20" s="1"/>
      <c r="L20" s="1"/>
      <c r="M20" s="2"/>
    </row>
    <row r="21" spans="1:17" s="13" customFormat="1" x14ac:dyDescent="0.2"/>
    <row r="22" spans="1:17" s="13" customFormat="1" x14ac:dyDescent="0.2"/>
  </sheetData>
  <mergeCells count="20">
    <mergeCell ref="C18:F18"/>
    <mergeCell ref="L18:N18"/>
    <mergeCell ref="C19:F19"/>
    <mergeCell ref="L19:N19"/>
    <mergeCell ref="K4:M6"/>
    <mergeCell ref="P4:Q4"/>
    <mergeCell ref="A8:I8"/>
    <mergeCell ref="J8:Q8"/>
    <mergeCell ref="A9:I9"/>
    <mergeCell ref="J9:Q9"/>
    <mergeCell ref="A1:G2"/>
    <mergeCell ref="J1:O2"/>
    <mergeCell ref="A3:A6"/>
    <mergeCell ref="B3:E3"/>
    <mergeCell ref="F3:G6"/>
    <mergeCell ref="J3:J6"/>
    <mergeCell ref="K3:M3"/>
    <mergeCell ref="N3:O6"/>
    <mergeCell ref="B4:E6"/>
    <mergeCell ref="H4:I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0" fitToWidth="2" fitToHeight="0" orientation="landscape" r:id="rId1"/>
  <headerFooter>
    <oddFooter>Página 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30"/>
  <sheetViews>
    <sheetView showGridLines="0" view="pageBreakPreview" zoomScale="95" zoomScaleNormal="70" zoomScaleSheetLayoutView="95" workbookViewId="0">
      <selection activeCell="M30" sqref="M30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10" width="20.75" style="30" customWidth="1"/>
    <col min="11" max="11" width="40.75" style="30" customWidth="1"/>
    <col min="12" max="18" width="20.75" style="30" customWidth="1"/>
    <col min="19" max="16384" width="8.75" style="30"/>
  </cols>
  <sheetData>
    <row r="1" spans="1:18" s="42" customFormat="1" ht="27.6" customHeight="1" thickBot="1" x14ac:dyDescent="0.3">
      <c r="A1" s="406" t="str">
        <f>"CRONOGRAMA FÍSICO-FINANCEIRO- " &amp;$B$4</f>
        <v>CRONOGRAMA FÍSICO-FINANCEIRO- REGULARIZAÇÃO DE DRENAGEM DO BAIRRO MONTE AZUL</v>
      </c>
      <c r="B1" s="332"/>
      <c r="C1" s="332"/>
      <c r="D1" s="332"/>
      <c r="E1" s="332"/>
      <c r="F1" s="332"/>
      <c r="G1" s="333"/>
      <c r="H1" s="54" t="s">
        <v>3</v>
      </c>
      <c r="I1" s="85" t="str">
        <f>DADOS!$C$2</f>
        <v>R01</v>
      </c>
      <c r="J1" s="406" t="str">
        <f>"CRONOGRAMA FÍSICO-FINANCEIRO- " &amp;$B$4</f>
        <v>CRONOGRAMA FÍSICO-FINANCEIRO- REGULARIZAÇÃO DE DRENAGEM DO BAIRRO MONTE AZUL</v>
      </c>
      <c r="K1" s="332"/>
      <c r="L1" s="332"/>
      <c r="M1" s="332"/>
      <c r="N1" s="332"/>
      <c r="O1" s="332"/>
      <c r="P1" s="333"/>
      <c r="Q1" s="54" t="s">
        <v>3</v>
      </c>
      <c r="R1" s="85" t="str">
        <f>DADOS!$C$2</f>
        <v>R01</v>
      </c>
    </row>
    <row r="2" spans="1:18" s="43" customFormat="1" ht="27.6" customHeight="1" thickBot="1" x14ac:dyDescent="0.25">
      <c r="A2" s="407"/>
      <c r="B2" s="334"/>
      <c r="C2" s="334"/>
      <c r="D2" s="334"/>
      <c r="E2" s="334"/>
      <c r="F2" s="334"/>
      <c r="G2" s="335"/>
      <c r="H2" s="55" t="s">
        <v>18</v>
      </c>
      <c r="I2" s="113">
        <f>DADOS!$C$4</f>
        <v>45054</v>
      </c>
      <c r="J2" s="407"/>
      <c r="K2" s="334"/>
      <c r="L2" s="334"/>
      <c r="M2" s="334"/>
      <c r="N2" s="334"/>
      <c r="O2" s="334"/>
      <c r="P2" s="335"/>
      <c r="Q2" s="55" t="s">
        <v>18</v>
      </c>
      <c r="R2" s="113">
        <f>DADOS!$C$4</f>
        <v>45054</v>
      </c>
    </row>
    <row r="3" spans="1:18" s="43" customFormat="1" ht="18" customHeight="1" x14ac:dyDescent="0.2">
      <c r="A3" s="342" t="s">
        <v>20</v>
      </c>
      <c r="B3" s="360" t="s">
        <v>21</v>
      </c>
      <c r="C3" s="361"/>
      <c r="D3" s="361"/>
      <c r="E3" s="362"/>
      <c r="F3" s="342" t="s">
        <v>17</v>
      </c>
      <c r="G3" s="337"/>
      <c r="H3" s="50" t="s">
        <v>22</v>
      </c>
      <c r="I3" s="82"/>
      <c r="J3" s="342" t="s">
        <v>20</v>
      </c>
      <c r="K3" s="360" t="s">
        <v>21</v>
      </c>
      <c r="L3" s="361"/>
      <c r="M3" s="361"/>
      <c r="N3" s="362"/>
      <c r="O3" s="342" t="s">
        <v>17</v>
      </c>
      <c r="P3" s="337"/>
      <c r="Q3" s="50" t="s">
        <v>22</v>
      </c>
      <c r="R3" s="82"/>
    </row>
    <row r="4" spans="1:18" s="43" customFormat="1" ht="55.5" customHeight="1" thickBot="1" x14ac:dyDescent="0.25">
      <c r="A4" s="343"/>
      <c r="B4" s="416" t="str">
        <f>DADOS!$C$3</f>
        <v>REGULARIZAÇÃO DE DRENAGEM DO BAIRRO MONTE AZUL</v>
      </c>
      <c r="C4" s="417"/>
      <c r="D4" s="417"/>
      <c r="E4" s="418"/>
      <c r="F4" s="343"/>
      <c r="G4" s="339"/>
      <c r="H4" s="355" t="str">
        <f>DADOS!$C$7</f>
        <v>SINAPI - 02/2023 - Minas Gerais
SICRO3 - 10/2022 - Minas Gerais
SETOP - 10/2022 - Minas Gerais
SUDECAP - 12/2022 - Minas Gerais</v>
      </c>
      <c r="I4" s="415"/>
      <c r="J4" s="343"/>
      <c r="K4" s="416" t="str">
        <f>DADOS!$C$3</f>
        <v>REGULARIZAÇÃO DE DRENAGEM DO BAIRRO MONTE AZUL</v>
      </c>
      <c r="L4" s="417"/>
      <c r="M4" s="417"/>
      <c r="N4" s="418"/>
      <c r="O4" s="343"/>
      <c r="P4" s="339"/>
      <c r="Q4" s="355" t="str">
        <f>DADOS!$C$7</f>
        <v>SINAPI - 02/2023 - Minas Gerais
SICRO3 - 10/2022 - Minas Gerais
SETOP - 10/2022 - Minas Gerais
SUDECAP - 12/2022 - Minas Gerais</v>
      </c>
      <c r="R4" s="415"/>
    </row>
    <row r="5" spans="1:18" s="43" customFormat="1" ht="21" customHeight="1" thickBot="1" x14ac:dyDescent="0.25">
      <c r="A5" s="343"/>
      <c r="B5" s="416"/>
      <c r="C5" s="417"/>
      <c r="D5" s="417"/>
      <c r="E5" s="418"/>
      <c r="F5" s="343"/>
      <c r="G5" s="339"/>
      <c r="H5" s="83" t="s">
        <v>23</v>
      </c>
      <c r="I5" s="86">
        <f>DADOS!$C$5</f>
        <v>0.24229999999999999</v>
      </c>
      <c r="J5" s="343"/>
      <c r="K5" s="416"/>
      <c r="L5" s="417"/>
      <c r="M5" s="417"/>
      <c r="N5" s="418"/>
      <c r="O5" s="343"/>
      <c r="P5" s="339"/>
      <c r="Q5" s="83" t="s">
        <v>23</v>
      </c>
      <c r="R5" s="86">
        <f>DADOS!$C$5</f>
        <v>0.24229999999999999</v>
      </c>
    </row>
    <row r="6" spans="1:18" s="43" customFormat="1" ht="20.45" customHeight="1" thickBot="1" x14ac:dyDescent="0.25">
      <c r="A6" s="344"/>
      <c r="B6" s="419"/>
      <c r="C6" s="420"/>
      <c r="D6" s="420"/>
      <c r="E6" s="421"/>
      <c r="F6" s="344"/>
      <c r="G6" s="341"/>
      <c r="H6" s="84" t="s">
        <v>24</v>
      </c>
      <c r="I6" s="86">
        <f>DADOS!$C$6</f>
        <v>0</v>
      </c>
      <c r="J6" s="344"/>
      <c r="K6" s="419"/>
      <c r="L6" s="420"/>
      <c r="M6" s="420"/>
      <c r="N6" s="421"/>
      <c r="O6" s="344"/>
      <c r="P6" s="341"/>
      <c r="Q6" s="84" t="s">
        <v>24</v>
      </c>
      <c r="R6" s="86">
        <f>DADOS!$C$6</f>
        <v>0</v>
      </c>
    </row>
    <row r="7" spans="1:18" s="43" customFormat="1" ht="7.9" customHeight="1" thickBot="1" x14ac:dyDescent="0.25">
      <c r="A7" s="102"/>
      <c r="B7" s="102"/>
      <c r="C7" s="111"/>
      <c r="D7" s="111"/>
      <c r="E7" s="111"/>
      <c r="F7" s="81"/>
      <c r="G7" s="81"/>
      <c r="H7" s="81"/>
      <c r="I7" s="98"/>
      <c r="J7" s="102"/>
      <c r="K7" s="102"/>
      <c r="L7" s="111"/>
      <c r="M7" s="111"/>
      <c r="N7" s="111"/>
      <c r="O7" s="81"/>
      <c r="P7" s="81"/>
      <c r="Q7" s="81"/>
      <c r="R7" s="98"/>
    </row>
    <row r="8" spans="1:18" s="43" customFormat="1" ht="30" customHeight="1" thickBot="1" x14ac:dyDescent="0.25">
      <c r="A8" s="402" t="str">
        <f>"PROJETO EXECUTIVO - "&amp;$B$4</f>
        <v>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/>
      <c r="J8" s="402" t="str">
        <f>"PROJETO EXECUTIVO - "&amp;$B$4</f>
        <v>PROJETO EXECUTIVO - REGULARIZAÇÃO DE DRENAGEM DO BAIRRO MONTE AZUL</v>
      </c>
      <c r="K8" s="402"/>
      <c r="L8" s="402"/>
      <c r="M8" s="402"/>
      <c r="N8" s="402"/>
      <c r="O8" s="402"/>
      <c r="P8" s="402"/>
      <c r="Q8" s="402"/>
      <c r="R8" s="402"/>
    </row>
    <row r="9" spans="1:18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4"/>
      <c r="I9" s="405"/>
      <c r="J9" s="403"/>
      <c r="K9" s="404"/>
      <c r="L9" s="404"/>
      <c r="M9" s="404"/>
      <c r="N9" s="404"/>
      <c r="O9" s="404"/>
      <c r="P9" s="404"/>
      <c r="Q9" s="404"/>
      <c r="R9" s="405"/>
    </row>
    <row r="10" spans="1:18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7" t="s">
        <v>45</v>
      </c>
      <c r="J10" s="89" t="s">
        <v>32</v>
      </c>
      <c r="K10" s="87" t="s">
        <v>35</v>
      </c>
      <c r="L10" s="87" t="s">
        <v>39</v>
      </c>
      <c r="M10" s="87" t="s">
        <v>46</v>
      </c>
      <c r="N10" s="87" t="s">
        <v>47</v>
      </c>
      <c r="O10" s="87" t="s">
        <v>48</v>
      </c>
      <c r="P10" s="87" t="s">
        <v>49</v>
      </c>
      <c r="Q10" s="87" t="s">
        <v>50</v>
      </c>
      <c r="R10" s="87" t="s">
        <v>51</v>
      </c>
    </row>
    <row r="11" spans="1:18" x14ac:dyDescent="0.2">
      <c r="A11" s="115"/>
      <c r="B11" s="115"/>
      <c r="C11" s="115"/>
      <c r="D11" s="115"/>
      <c r="E11" s="114"/>
      <c r="F11" s="114"/>
      <c r="G11" s="114"/>
      <c r="H11" s="114"/>
      <c r="I11" s="114"/>
      <c r="J11" s="115"/>
      <c r="K11" s="115"/>
      <c r="L11" s="115"/>
      <c r="M11" s="115"/>
      <c r="N11" s="114"/>
      <c r="O11" s="114"/>
      <c r="P11" s="114"/>
      <c r="Q11" s="114"/>
      <c r="R11" s="114"/>
    </row>
    <row r="12" spans="1:18" x14ac:dyDescent="0.2">
      <c r="A12" s="142"/>
      <c r="B12" s="142"/>
      <c r="C12" s="142"/>
      <c r="D12" s="142"/>
      <c r="E12" s="142"/>
      <c r="F12" s="143"/>
      <c r="G12" s="143"/>
      <c r="H12" s="143"/>
      <c r="I12" s="143"/>
      <c r="J12" s="142"/>
      <c r="K12" s="142"/>
      <c r="L12" s="142"/>
      <c r="M12" s="142"/>
      <c r="N12" s="142"/>
      <c r="O12" s="143"/>
      <c r="P12" s="143"/>
      <c r="Q12" s="143"/>
      <c r="R12" s="143"/>
    </row>
    <row r="13" spans="1:18" x14ac:dyDescent="0.2">
      <c r="A13" s="142"/>
      <c r="B13" s="142"/>
      <c r="C13" s="142"/>
      <c r="D13" s="142"/>
      <c r="E13" s="142"/>
      <c r="F13" s="143"/>
      <c r="G13" s="143"/>
      <c r="H13" s="143"/>
      <c r="I13" s="143"/>
      <c r="J13" s="142"/>
      <c r="K13" s="142"/>
      <c r="L13" s="142"/>
      <c r="M13" s="142"/>
      <c r="N13" s="142"/>
      <c r="O13" s="143"/>
      <c r="P13" s="143"/>
      <c r="Q13" s="143"/>
      <c r="R13" s="143"/>
    </row>
    <row r="14" spans="1:18" x14ac:dyDescent="0.2">
      <c r="A14" s="142"/>
      <c r="B14" s="142"/>
      <c r="C14" s="142"/>
      <c r="D14" s="142"/>
      <c r="E14" s="142"/>
      <c r="F14" s="143"/>
      <c r="G14" s="143"/>
      <c r="H14" s="143"/>
      <c r="I14" s="143"/>
      <c r="J14" s="142"/>
      <c r="K14" s="142"/>
      <c r="L14" s="142"/>
      <c r="M14" s="142"/>
      <c r="N14" s="142"/>
      <c r="O14" s="143"/>
      <c r="P14" s="143"/>
      <c r="Q14" s="143"/>
      <c r="R14" s="143"/>
    </row>
    <row r="15" spans="1:18" x14ac:dyDescent="0.2">
      <c r="A15" s="142"/>
      <c r="B15" s="142"/>
      <c r="C15" s="142"/>
      <c r="D15" s="142"/>
      <c r="E15" s="142"/>
      <c r="F15" s="143"/>
      <c r="G15" s="143"/>
      <c r="H15" s="143"/>
      <c r="I15" s="143"/>
      <c r="J15" s="142"/>
      <c r="K15" s="142"/>
      <c r="L15" s="142"/>
      <c r="M15" s="142"/>
      <c r="N15" s="142"/>
      <c r="O15" s="143"/>
      <c r="P15" s="143"/>
      <c r="Q15" s="143"/>
      <c r="R15" s="143"/>
    </row>
    <row r="16" spans="1:18" s="13" customFormat="1" x14ac:dyDescent="0.2">
      <c r="A16" s="144"/>
      <c r="B16" s="144"/>
      <c r="C16" s="144"/>
      <c r="D16" s="144"/>
      <c r="E16" s="144"/>
      <c r="F16" s="143"/>
      <c r="G16" s="143"/>
      <c r="H16" s="143"/>
      <c r="I16" s="143"/>
      <c r="J16" s="144"/>
      <c r="K16" s="144"/>
      <c r="L16" s="144"/>
      <c r="M16" s="144"/>
      <c r="N16" s="144"/>
      <c r="O16" s="143"/>
      <c r="P16" s="143"/>
      <c r="Q16" s="143"/>
      <c r="R16" s="143"/>
    </row>
    <row r="17" spans="1:18" s="12" customFormat="1" x14ac:dyDescent="0.2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</row>
    <row r="18" spans="1:18" s="12" customFormat="1" x14ac:dyDescent="0.2">
      <c r="A18" s="145"/>
      <c r="B18" s="145"/>
      <c r="C18" s="145"/>
      <c r="D18" s="145"/>
      <c r="E18" s="146"/>
      <c r="F18" s="145"/>
      <c r="G18" s="145"/>
      <c r="H18" s="145"/>
      <c r="I18" s="145"/>
      <c r="J18" s="145"/>
      <c r="K18" s="145"/>
      <c r="L18" s="145"/>
      <c r="M18" s="145"/>
      <c r="N18" s="146"/>
      <c r="O18" s="145"/>
      <c r="P18" s="145"/>
      <c r="Q18" s="145"/>
      <c r="R18" s="145"/>
    </row>
    <row r="19" spans="1:18" s="12" customFormat="1" ht="15" x14ac:dyDescent="0.2">
      <c r="A19" s="145"/>
      <c r="B19" s="145"/>
      <c r="C19" s="145"/>
      <c r="D19" s="145"/>
      <c r="E19" s="21"/>
      <c r="F19" s="145"/>
      <c r="G19" s="145"/>
      <c r="H19" s="145"/>
      <c r="I19" s="145"/>
      <c r="J19" s="145"/>
      <c r="K19" s="145"/>
      <c r="L19" s="145"/>
      <c r="M19" s="145"/>
      <c r="N19" s="21"/>
      <c r="O19" s="145"/>
      <c r="P19" s="145"/>
      <c r="Q19" s="145"/>
      <c r="R19" s="145"/>
    </row>
    <row r="20" spans="1:18" s="13" customFormat="1" ht="15" x14ac:dyDescent="0.2">
      <c r="A20" s="143"/>
      <c r="B20" s="143"/>
      <c r="C20" s="143"/>
      <c r="D20" s="143"/>
      <c r="E20" s="21"/>
      <c r="F20" s="143"/>
      <c r="G20" s="143"/>
      <c r="H20" s="143"/>
      <c r="I20" s="143"/>
      <c r="J20" s="143"/>
      <c r="K20" s="143"/>
      <c r="L20" s="143"/>
      <c r="M20" s="143"/>
      <c r="N20" s="21"/>
      <c r="O20" s="143"/>
      <c r="P20" s="143"/>
      <c r="Q20" s="143"/>
      <c r="R20" s="143"/>
    </row>
    <row r="21" spans="1:18" s="13" customFormat="1" ht="18" x14ac:dyDescent="0.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9"/>
      <c r="Q21" s="143"/>
      <c r="R21" s="143"/>
    </row>
    <row r="22" spans="1:18" s="13" customFormat="1" ht="18" x14ac:dyDescent="0.2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9"/>
      <c r="Q22" s="147"/>
      <c r="R22" s="143"/>
    </row>
    <row r="23" spans="1:18" s="13" customFormat="1" ht="15.75" x14ac:dyDescent="0.2">
      <c r="A23" s="143"/>
      <c r="B23" s="143"/>
      <c r="C23" s="1"/>
      <c r="D23" s="1"/>
      <c r="E23" s="125"/>
      <c r="F23" s="143"/>
      <c r="G23" s="143"/>
      <c r="H23" s="143"/>
      <c r="I23" s="143"/>
      <c r="J23" s="143"/>
      <c r="K23" s="143"/>
      <c r="L23" s="1"/>
      <c r="M23" s="1"/>
      <c r="N23" s="125"/>
      <c r="O23" s="143"/>
      <c r="P23" s="143"/>
      <c r="Q23" s="143"/>
      <c r="R23" s="143"/>
    </row>
    <row r="24" spans="1:18" s="13" customFormat="1" x14ac:dyDescent="0.2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 s="13" customFormat="1" x14ac:dyDescent="0.2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  <row r="26" spans="1:18" x14ac:dyDescent="0.2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</row>
    <row r="27" spans="1:18" x14ac:dyDescent="0.2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</row>
    <row r="28" spans="1:18" ht="18" x14ac:dyDescent="0.2">
      <c r="A28" s="150"/>
      <c r="B28" s="150"/>
      <c r="C28" s="17" t="s">
        <v>5</v>
      </c>
      <c r="D28" s="310" t="str">
        <f>DADOS!$C$8</f>
        <v>Eng.ª Civil Flávia Cristina Barbosa</v>
      </c>
      <c r="E28" s="310"/>
      <c r="F28" s="310"/>
      <c r="G28" s="149"/>
      <c r="H28" s="143"/>
      <c r="I28" s="143"/>
      <c r="J28" s="143"/>
      <c r="K28" s="143"/>
      <c r="L28" s="17" t="s">
        <v>5</v>
      </c>
      <c r="M28" s="310" t="str">
        <f>DADOS!$C$8</f>
        <v>Eng.ª Civil Flávia Cristina Barbosa</v>
      </c>
      <c r="N28" s="310"/>
      <c r="O28" s="310"/>
      <c r="P28" s="150"/>
      <c r="Q28" s="150"/>
      <c r="R28" s="150"/>
    </row>
    <row r="29" spans="1:18" ht="18" x14ac:dyDescent="0.2">
      <c r="A29" s="150"/>
      <c r="B29" s="150"/>
      <c r="C29" s="17"/>
      <c r="D29" s="311" t="str">
        <f>"CREA: "&amp;DADOS!$C$9</f>
        <v>CREA: MG- 187.842/D</v>
      </c>
      <c r="E29" s="311"/>
      <c r="F29" s="311"/>
      <c r="G29" s="149"/>
      <c r="H29" s="147"/>
      <c r="I29" s="143"/>
      <c r="J29" s="143"/>
      <c r="K29" s="143"/>
      <c r="L29" s="17"/>
      <c r="M29" s="311" t="str">
        <f>"CREA: "&amp;DADOS!$C$9</f>
        <v>CREA: MG- 187.842/D</v>
      </c>
      <c r="N29" s="311"/>
      <c r="O29" s="311"/>
      <c r="P29" s="150"/>
      <c r="Q29" s="150"/>
      <c r="R29" s="150"/>
    </row>
    <row r="30" spans="1:18" ht="15" x14ac:dyDescent="0.2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  <c r="N30" s="151"/>
      <c r="O30" s="151"/>
      <c r="P30" s="150"/>
      <c r="Q30" s="150"/>
      <c r="R30" s="150"/>
    </row>
  </sheetData>
  <mergeCells count="20">
    <mergeCell ref="Q4:R4"/>
    <mergeCell ref="J8:R8"/>
    <mergeCell ref="J9:R9"/>
    <mergeCell ref="M28:O28"/>
    <mergeCell ref="M29:O29"/>
    <mergeCell ref="A8:I8"/>
    <mergeCell ref="A9:I9"/>
    <mergeCell ref="D28:F28"/>
    <mergeCell ref="D29:F29"/>
    <mergeCell ref="J1:P2"/>
    <mergeCell ref="J3:J6"/>
    <mergeCell ref="K3:N3"/>
    <mergeCell ref="O3:P6"/>
    <mergeCell ref="K4:N6"/>
    <mergeCell ref="A1:G2"/>
    <mergeCell ref="A3:A6"/>
    <mergeCell ref="B3:E3"/>
    <mergeCell ref="F3:G6"/>
    <mergeCell ref="B4:E6"/>
    <mergeCell ref="H4:I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fitToWidth="2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view="pageBreakPreview" zoomScaleNormal="100" zoomScaleSheetLayoutView="100" workbookViewId="0">
      <selection activeCell="C5" sqref="C5"/>
    </sheetView>
  </sheetViews>
  <sheetFormatPr defaultColWidth="9" defaultRowHeight="15" x14ac:dyDescent="0.2"/>
  <cols>
    <col min="1" max="1" width="9.125" style="32" customWidth="1"/>
    <col min="2" max="2" width="30.875" style="32" customWidth="1"/>
    <col min="3" max="3" width="106.875" style="34" bestFit="1" customWidth="1"/>
    <col min="4" max="4" width="21.75" style="33" customWidth="1"/>
    <col min="5" max="5" width="10" style="26" bestFit="1" customWidth="1"/>
    <col min="6" max="6" width="12.125" style="26" customWidth="1"/>
    <col min="7" max="7" width="9" style="16"/>
    <col min="8" max="8" width="18.75" style="16" customWidth="1"/>
    <col min="9" max="9" width="95.25" style="16" bestFit="1" customWidth="1"/>
    <col min="10" max="10" width="17.75" style="16" bestFit="1" customWidth="1"/>
    <col min="11" max="11" width="14.5" style="16" bestFit="1" customWidth="1"/>
    <col min="12" max="12" width="17.75" style="16" bestFit="1" customWidth="1"/>
    <col min="13" max="16384" width="9" style="16"/>
  </cols>
  <sheetData>
    <row r="1" spans="2:5" ht="46.15" customHeight="1" x14ac:dyDescent="0.2">
      <c r="B1" s="300" t="s">
        <v>54</v>
      </c>
      <c r="C1" s="300"/>
    </row>
    <row r="2" spans="2:5" ht="37.9" customHeight="1" x14ac:dyDescent="0.2">
      <c r="B2" s="40" t="s">
        <v>3</v>
      </c>
      <c r="C2" s="285" t="s">
        <v>863</v>
      </c>
      <c r="E2" s="33"/>
    </row>
    <row r="3" spans="2:5" ht="37.9" customHeight="1" x14ac:dyDescent="0.2">
      <c r="B3" s="40" t="s">
        <v>4</v>
      </c>
      <c r="C3" s="23" t="s">
        <v>337</v>
      </c>
      <c r="E3" s="33"/>
    </row>
    <row r="4" spans="2:5" ht="37.9" customHeight="1" x14ac:dyDescent="0.2">
      <c r="B4" s="40" t="s">
        <v>18</v>
      </c>
      <c r="C4" s="286">
        <v>45054</v>
      </c>
      <c r="E4" s="33"/>
    </row>
    <row r="5" spans="2:5" ht="37.9" customHeight="1" x14ac:dyDescent="0.2">
      <c r="B5" s="40" t="s">
        <v>23</v>
      </c>
      <c r="C5" s="37">
        <v>0.24229999999999999</v>
      </c>
      <c r="E5" s="33"/>
    </row>
    <row r="6" spans="2:5" ht="37.9" customHeight="1" x14ac:dyDescent="0.2">
      <c r="B6" s="40" t="s">
        <v>24</v>
      </c>
      <c r="C6" s="37"/>
      <c r="E6" s="33"/>
    </row>
    <row r="7" spans="2:5" ht="60" customHeight="1" x14ac:dyDescent="0.2">
      <c r="B7" s="40" t="s">
        <v>25</v>
      </c>
      <c r="C7" s="160" t="s">
        <v>846</v>
      </c>
      <c r="E7" s="33"/>
    </row>
    <row r="8" spans="2:5" ht="37.9" customHeight="1" x14ac:dyDescent="0.2">
      <c r="B8" s="40" t="s">
        <v>55</v>
      </c>
      <c r="C8" s="23" t="s">
        <v>31</v>
      </c>
      <c r="E8" s="33"/>
    </row>
    <row r="9" spans="2:5" ht="37.9" customHeight="1" x14ac:dyDescent="0.2">
      <c r="B9" s="40" t="s">
        <v>27</v>
      </c>
      <c r="C9" s="23" t="s">
        <v>28</v>
      </c>
      <c r="E9" s="33"/>
    </row>
    <row r="11" spans="2:5" x14ac:dyDescent="0.2">
      <c r="B11" s="36"/>
      <c r="C11" s="35"/>
      <c r="D11" s="26"/>
    </row>
    <row r="12" spans="2:5" x14ac:dyDescent="0.2">
      <c r="B12" s="301" t="s">
        <v>56</v>
      </c>
      <c r="C12" s="302"/>
      <c r="D12" s="26"/>
    </row>
    <row r="13" spans="2:5" ht="58.9" customHeight="1" x14ac:dyDescent="0.2">
      <c r="B13" s="38"/>
      <c r="C13" s="39"/>
    </row>
    <row r="15" spans="2:5" x14ac:dyDescent="0.2">
      <c r="B15" s="303" t="s">
        <v>57</v>
      </c>
      <c r="C15" s="304"/>
    </row>
    <row r="16" spans="2:5" ht="66.599999999999994" customHeight="1" x14ac:dyDescent="0.2">
      <c r="B16" s="38"/>
      <c r="C16" s="39"/>
    </row>
    <row r="20" spans="3:7" x14ac:dyDescent="0.2">
      <c r="C20" s="16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2"/>
  <sheetViews>
    <sheetView view="pageBreakPreview" zoomScaleNormal="100" zoomScaleSheetLayoutView="100" workbookViewId="0">
      <selection activeCell="B446" sqref="B446:F446"/>
    </sheetView>
  </sheetViews>
  <sheetFormatPr defaultColWidth="9" defaultRowHeight="15" x14ac:dyDescent="0.2"/>
  <cols>
    <col min="1" max="1" width="9.375" style="188" customWidth="1"/>
    <col min="2" max="2" width="50.125" style="188" customWidth="1"/>
    <col min="3" max="3" width="14.125" style="195" customWidth="1"/>
    <col min="4" max="4" width="13.125" style="5" customWidth="1"/>
    <col min="5" max="5" width="24.75" style="225" customWidth="1"/>
    <col min="6" max="6" width="24.375" style="226" customWidth="1"/>
    <col min="7" max="7" width="11.875" style="216" customWidth="1"/>
    <col min="8" max="8" width="13.5" style="216" bestFit="1" customWidth="1"/>
    <col min="9" max="9" width="9" style="201"/>
    <col min="10" max="10" width="18.75" style="5" customWidth="1"/>
    <col min="11" max="11" width="12" style="5" bestFit="1" customWidth="1"/>
    <col min="12" max="12" width="17.75" style="5" bestFit="1" customWidth="1"/>
    <col min="13" max="13" width="14.5" style="5" bestFit="1" customWidth="1"/>
    <col min="14" max="14" width="17.75" style="5" bestFit="1" customWidth="1"/>
    <col min="15" max="16384" width="9" style="5"/>
  </cols>
  <sheetData>
    <row r="1" spans="1:14" ht="25.9" customHeight="1" thickTop="1" thickBot="1" x14ac:dyDescent="0.25">
      <c r="A1" s="313" t="s">
        <v>59</v>
      </c>
      <c r="B1" s="313"/>
      <c r="C1" s="313"/>
      <c r="D1" s="313"/>
      <c r="E1" s="313"/>
      <c r="F1" s="314"/>
      <c r="G1" s="233" t="s">
        <v>3</v>
      </c>
      <c r="H1" s="234" t="str">
        <f>DADOS!C2</f>
        <v>R01</v>
      </c>
    </row>
    <row r="2" spans="1:14" ht="28.9" customHeight="1" thickTop="1" thickBot="1" x14ac:dyDescent="0.25">
      <c r="A2" s="315"/>
      <c r="B2" s="315"/>
      <c r="C2" s="315"/>
      <c r="D2" s="315"/>
      <c r="E2" s="315"/>
      <c r="F2" s="316"/>
      <c r="G2" s="233" t="s">
        <v>18</v>
      </c>
      <c r="H2" s="235">
        <f>DADOS!C4</f>
        <v>45054</v>
      </c>
    </row>
    <row r="3" spans="1:14" ht="20.25" customHeight="1" thickTop="1" x14ac:dyDescent="0.2">
      <c r="A3" s="317" t="s">
        <v>20</v>
      </c>
      <c r="B3" s="318"/>
      <c r="C3" s="321" t="s">
        <v>21</v>
      </c>
      <c r="D3" s="322"/>
      <c r="E3" s="323"/>
      <c r="F3" s="324" t="s">
        <v>17</v>
      </c>
      <c r="G3" s="317"/>
      <c r="H3" s="317"/>
    </row>
    <row r="4" spans="1:14" ht="71.45" customHeight="1" thickBot="1" x14ac:dyDescent="0.25">
      <c r="A4" s="319"/>
      <c r="B4" s="320"/>
      <c r="C4" s="326" t="str">
        <f>DADOS!C3</f>
        <v>REGULARIZAÇÃO DE DRENAGEM DO BAIRRO MONTE AZUL</v>
      </c>
      <c r="D4" s="327"/>
      <c r="E4" s="328"/>
      <c r="F4" s="325"/>
      <c r="G4" s="319"/>
      <c r="H4" s="319"/>
    </row>
    <row r="5" spans="1:14" ht="7.9" customHeight="1" thickTop="1" thickBot="1" x14ac:dyDescent="0.25">
      <c r="A5" s="169"/>
      <c r="B5" s="169"/>
      <c r="C5" s="170"/>
      <c r="D5" s="171"/>
      <c r="E5" s="202"/>
      <c r="F5" s="203"/>
      <c r="G5" s="203"/>
      <c r="H5" s="203"/>
    </row>
    <row r="6" spans="1:14" s="172" customFormat="1" ht="30.6" customHeight="1" thickTop="1" thickBot="1" x14ac:dyDescent="0.25">
      <c r="A6" s="329" t="str">
        <f>A1&amp;" DE PROJETO EXECUTIVO - "&amp;C4</f>
        <v>MEMORIAL DE CÁLCULO DE PROJETO EXECUTIVO - REGULARIZAÇÃO DE DRENAGEM DO BAIRRO MONTE AZUL</v>
      </c>
      <c r="B6" s="329"/>
      <c r="C6" s="329"/>
      <c r="D6" s="329"/>
      <c r="E6" s="329"/>
      <c r="F6" s="329"/>
      <c r="G6" s="329"/>
      <c r="H6" s="329"/>
      <c r="I6" s="204"/>
    </row>
    <row r="7" spans="1:14" ht="7.9" customHeight="1" thickTop="1" thickBot="1" x14ac:dyDescent="0.25">
      <c r="A7" s="330"/>
      <c r="B7" s="330"/>
      <c r="C7" s="330"/>
      <c r="D7" s="330"/>
      <c r="E7" s="330"/>
      <c r="F7" s="330"/>
      <c r="G7" s="330"/>
      <c r="H7" s="330"/>
    </row>
    <row r="8" spans="1:14" s="6" customFormat="1" ht="30" customHeight="1" thickBot="1" x14ac:dyDescent="0.25">
      <c r="A8" s="173">
        <v>1</v>
      </c>
      <c r="B8" s="312" t="s">
        <v>401</v>
      </c>
      <c r="C8" s="312"/>
      <c r="D8" s="312"/>
      <c r="E8" s="312"/>
      <c r="F8" s="312"/>
      <c r="G8" s="205"/>
      <c r="H8" s="205"/>
      <c r="I8" s="206"/>
    </row>
    <row r="9" spans="1:14" s="6" customFormat="1" ht="30" customHeight="1" thickBot="1" x14ac:dyDescent="0.25">
      <c r="A9" s="173" t="s">
        <v>359</v>
      </c>
      <c r="B9" s="312" t="s">
        <v>357</v>
      </c>
      <c r="C9" s="312"/>
      <c r="D9" s="312"/>
      <c r="E9" s="312"/>
      <c r="F9" s="312"/>
      <c r="G9" s="205"/>
      <c r="H9" s="205"/>
      <c r="I9" s="206"/>
    </row>
    <row r="10" spans="1:14" s="6" customFormat="1" ht="29.45" customHeight="1" x14ac:dyDescent="0.2">
      <c r="A10" s="175" t="s">
        <v>529</v>
      </c>
      <c r="B10" s="307" t="s">
        <v>19</v>
      </c>
      <c r="C10" s="307"/>
      <c r="D10" s="307"/>
      <c r="E10" s="307"/>
      <c r="F10" s="307"/>
      <c r="G10" s="208"/>
      <c r="H10" s="208"/>
      <c r="I10" s="206"/>
    </row>
    <row r="11" spans="1:14" ht="15.75" x14ac:dyDescent="0.25">
      <c r="A11" s="32"/>
      <c r="B11" s="32"/>
      <c r="C11" s="176"/>
      <c r="D11" s="16"/>
      <c r="E11" s="305"/>
      <c r="F11" s="305"/>
      <c r="G11" s="305"/>
      <c r="H11" s="209"/>
      <c r="K11" s="140"/>
      <c r="L11" s="140"/>
      <c r="M11" s="140"/>
      <c r="N11" s="16"/>
    </row>
    <row r="12" spans="1:14" x14ac:dyDescent="0.2">
      <c r="A12" s="32"/>
      <c r="B12" s="32" t="s">
        <v>62</v>
      </c>
      <c r="C12" s="176">
        <v>1</v>
      </c>
      <c r="D12" s="177" t="s">
        <v>71</v>
      </c>
      <c r="E12" s="210"/>
      <c r="F12" s="309"/>
      <c r="G12" s="309"/>
      <c r="H12" s="209"/>
    </row>
    <row r="13" spans="1:14" x14ac:dyDescent="0.2">
      <c r="A13" s="32"/>
      <c r="B13" s="32" t="s">
        <v>339</v>
      </c>
      <c r="C13" s="176">
        <v>5</v>
      </c>
      <c r="D13" s="177" t="s">
        <v>11</v>
      </c>
      <c r="E13" s="210"/>
      <c r="F13" s="211"/>
      <c r="G13" s="212"/>
      <c r="H13" s="212"/>
    </row>
    <row r="14" spans="1:14" ht="15.75" x14ac:dyDescent="0.25">
      <c r="A14" s="32"/>
      <c r="B14" s="178" t="s">
        <v>0</v>
      </c>
      <c r="C14" s="179">
        <f>C12*C13</f>
        <v>5</v>
      </c>
      <c r="D14" s="180" t="s">
        <v>11</v>
      </c>
      <c r="E14" s="305"/>
      <c r="F14" s="305"/>
      <c r="G14" s="305"/>
      <c r="H14" s="209"/>
      <c r="K14" s="21"/>
      <c r="L14" s="140"/>
      <c r="M14" s="140"/>
      <c r="N14" s="16"/>
    </row>
    <row r="15" spans="1:14" ht="16.5" thickBot="1" x14ac:dyDescent="0.25">
      <c r="A15" s="32"/>
      <c r="B15" s="32"/>
      <c r="C15" s="179"/>
      <c r="D15" s="180"/>
      <c r="E15" s="213"/>
      <c r="F15" s="211"/>
      <c r="G15" s="212"/>
      <c r="H15" s="212"/>
      <c r="J15" s="6"/>
      <c r="K15" s="20"/>
      <c r="L15" s="16"/>
      <c r="M15" s="16"/>
      <c r="N15" s="16"/>
    </row>
    <row r="16" spans="1:14" s="6" customFormat="1" ht="29.45" customHeight="1" x14ac:dyDescent="0.2">
      <c r="A16" s="175" t="s">
        <v>530</v>
      </c>
      <c r="B16" s="307" t="s">
        <v>68</v>
      </c>
      <c r="C16" s="307"/>
      <c r="D16" s="307"/>
      <c r="E16" s="307"/>
      <c r="F16" s="307"/>
      <c r="G16" s="208"/>
      <c r="H16" s="208"/>
      <c r="I16" s="206"/>
    </row>
    <row r="17" spans="1:14" x14ac:dyDescent="0.2">
      <c r="A17" s="32"/>
      <c r="B17" s="32"/>
      <c r="C17" s="176"/>
      <c r="D17" s="16"/>
      <c r="E17" s="214"/>
      <c r="F17" s="212"/>
      <c r="G17" s="209"/>
      <c r="H17" s="209"/>
    </row>
    <row r="18" spans="1:14" ht="15.75" x14ac:dyDescent="0.2">
      <c r="A18" s="32"/>
      <c r="B18" s="178" t="s">
        <v>0</v>
      </c>
      <c r="C18" s="179">
        <v>1</v>
      </c>
      <c r="D18" s="180" t="s">
        <v>71</v>
      </c>
      <c r="E18" s="305" t="s">
        <v>130</v>
      </c>
      <c r="F18" s="305"/>
      <c r="G18" s="305"/>
      <c r="H18" s="209"/>
    </row>
    <row r="19" spans="1:14" ht="16.5" thickBot="1" x14ac:dyDescent="0.25">
      <c r="A19" s="32"/>
      <c r="B19" s="32"/>
      <c r="C19" s="179"/>
      <c r="D19" s="181"/>
      <c r="E19" s="213"/>
      <c r="F19" s="211"/>
      <c r="G19" s="212"/>
      <c r="H19" s="212"/>
      <c r="J19" s="6"/>
      <c r="K19" s="6"/>
    </row>
    <row r="20" spans="1:14" s="6" customFormat="1" ht="29.45" customHeight="1" x14ac:dyDescent="0.2">
      <c r="A20" s="175" t="s">
        <v>531</v>
      </c>
      <c r="B20" s="307" t="s">
        <v>361</v>
      </c>
      <c r="C20" s="307"/>
      <c r="D20" s="307"/>
      <c r="E20" s="307"/>
      <c r="F20" s="307"/>
      <c r="G20" s="208"/>
      <c r="H20" s="208"/>
      <c r="I20" s="206"/>
    </row>
    <row r="21" spans="1:14" ht="15.75" x14ac:dyDescent="0.25">
      <c r="A21" s="32"/>
      <c r="B21" s="32"/>
      <c r="C21" s="176"/>
      <c r="D21" s="16"/>
      <c r="E21" s="214"/>
      <c r="F21" s="212"/>
      <c r="G21" s="209"/>
      <c r="H21" s="209"/>
      <c r="K21" s="140"/>
      <c r="L21" s="140"/>
      <c r="M21" s="140"/>
      <c r="N21" s="16"/>
    </row>
    <row r="22" spans="1:14" ht="15.75" x14ac:dyDescent="0.25">
      <c r="A22" s="32"/>
      <c r="B22" s="178" t="s">
        <v>0</v>
      </c>
      <c r="C22" s="179">
        <v>1</v>
      </c>
      <c r="D22" s="180" t="s">
        <v>71</v>
      </c>
      <c r="E22" s="305" t="s">
        <v>130</v>
      </c>
      <c r="F22" s="305"/>
      <c r="G22" s="305"/>
      <c r="H22" s="209"/>
      <c r="K22" s="21"/>
      <c r="L22" s="140"/>
      <c r="M22" s="140"/>
      <c r="N22" s="16"/>
    </row>
    <row r="23" spans="1:14" ht="16.5" thickBot="1" x14ac:dyDescent="0.25">
      <c r="A23" s="32"/>
      <c r="B23" s="32"/>
      <c r="C23" s="179"/>
      <c r="D23" s="180"/>
      <c r="E23" s="213"/>
      <c r="F23" s="211"/>
      <c r="G23" s="212"/>
      <c r="H23" s="212"/>
      <c r="J23" s="6"/>
      <c r="K23" s="20"/>
      <c r="L23" s="16"/>
      <c r="M23" s="16"/>
      <c r="N23" s="16"/>
    </row>
    <row r="24" spans="1:14" s="6" customFormat="1" ht="29.45" customHeight="1" x14ac:dyDescent="0.2">
      <c r="A24" s="175" t="s">
        <v>532</v>
      </c>
      <c r="B24" s="307" t="s">
        <v>70</v>
      </c>
      <c r="C24" s="307"/>
      <c r="D24" s="307"/>
      <c r="E24" s="307"/>
      <c r="F24" s="307"/>
      <c r="G24" s="208"/>
      <c r="H24" s="208"/>
      <c r="I24" s="206"/>
    </row>
    <row r="25" spans="1:14" x14ac:dyDescent="0.2">
      <c r="A25" s="32"/>
      <c r="B25" s="32"/>
      <c r="C25" s="176"/>
      <c r="D25" s="16"/>
      <c r="E25" s="214"/>
      <c r="F25" s="212"/>
      <c r="G25" s="209"/>
      <c r="H25" s="209"/>
    </row>
    <row r="26" spans="1:14" x14ac:dyDescent="0.2">
      <c r="A26" s="32"/>
      <c r="B26" s="32" t="s">
        <v>62</v>
      </c>
      <c r="C26" s="176">
        <v>2</v>
      </c>
      <c r="D26" s="177" t="s">
        <v>71</v>
      </c>
      <c r="E26" s="210"/>
      <c r="F26" s="309"/>
      <c r="G26" s="309"/>
      <c r="H26" s="209"/>
    </row>
    <row r="27" spans="1:14" x14ac:dyDescent="0.2">
      <c r="A27" s="32"/>
      <c r="B27" s="32" t="s">
        <v>339</v>
      </c>
      <c r="C27" s="176">
        <v>5</v>
      </c>
      <c r="D27" s="177" t="s">
        <v>11</v>
      </c>
      <c r="E27" s="210"/>
      <c r="F27" s="211"/>
      <c r="G27" s="212"/>
      <c r="H27" s="212"/>
    </row>
    <row r="28" spans="1:14" ht="15.75" x14ac:dyDescent="0.2">
      <c r="A28" s="32"/>
      <c r="B28" s="178" t="s">
        <v>0</v>
      </c>
      <c r="C28" s="179">
        <f>C26*C27</f>
        <v>10</v>
      </c>
      <c r="D28" s="182" t="s">
        <v>11</v>
      </c>
      <c r="E28" s="210"/>
      <c r="F28" s="212"/>
      <c r="G28" s="209"/>
      <c r="H28" s="209"/>
    </row>
    <row r="29" spans="1:14" ht="15.75" thickBot="1" x14ac:dyDescent="0.25">
      <c r="A29" s="32"/>
      <c r="B29" s="32"/>
      <c r="C29" s="176"/>
      <c r="D29" s="16"/>
      <c r="E29" s="214"/>
      <c r="F29" s="212"/>
      <c r="G29" s="209"/>
      <c r="H29" s="209"/>
      <c r="J29" s="6"/>
      <c r="K29" s="6"/>
    </row>
    <row r="30" spans="1:14" s="6" customFormat="1" ht="30" customHeight="1" thickBot="1" x14ac:dyDescent="0.25">
      <c r="A30" s="173" t="s">
        <v>360</v>
      </c>
      <c r="B30" s="312" t="s">
        <v>395</v>
      </c>
      <c r="C30" s="312"/>
      <c r="D30" s="312"/>
      <c r="E30" s="312"/>
      <c r="F30" s="312"/>
      <c r="G30" s="205"/>
      <c r="H30" s="205"/>
      <c r="I30" s="206"/>
    </row>
    <row r="31" spans="1:14" s="6" customFormat="1" ht="29.45" customHeight="1" x14ac:dyDescent="0.2">
      <c r="A31" s="175" t="s">
        <v>533</v>
      </c>
      <c r="B31" s="307" t="s">
        <v>82</v>
      </c>
      <c r="C31" s="307"/>
      <c r="D31" s="307"/>
      <c r="E31" s="307"/>
      <c r="F31" s="307"/>
      <c r="G31" s="208"/>
      <c r="H31" s="208"/>
      <c r="I31" s="206"/>
    </row>
    <row r="32" spans="1:14" x14ac:dyDescent="0.2">
      <c r="A32" s="32"/>
      <c r="B32" s="32"/>
      <c r="C32" s="176"/>
      <c r="D32" s="16"/>
      <c r="E32" s="214"/>
      <c r="F32" s="212"/>
      <c r="G32" s="209"/>
      <c r="H32" s="209"/>
    </row>
    <row r="33" spans="1:11" ht="15.75" x14ac:dyDescent="0.2">
      <c r="A33" s="32"/>
      <c r="B33" s="178" t="s">
        <v>0</v>
      </c>
      <c r="C33" s="179">
        <v>1</v>
      </c>
      <c r="D33" s="181" t="s">
        <v>71</v>
      </c>
      <c r="E33" s="213"/>
      <c r="F33" s="309"/>
      <c r="G33" s="309"/>
      <c r="H33" s="209"/>
    </row>
    <row r="34" spans="1:11" ht="16.5" thickBot="1" x14ac:dyDescent="0.25">
      <c r="A34" s="32"/>
      <c r="B34" s="32"/>
      <c r="C34" s="179"/>
      <c r="D34" s="181"/>
      <c r="E34" s="213"/>
      <c r="F34" s="211"/>
      <c r="G34" s="212"/>
      <c r="H34" s="212"/>
      <c r="J34" s="6"/>
      <c r="K34" s="6"/>
    </row>
    <row r="35" spans="1:11" s="6" customFormat="1" ht="29.45" customHeight="1" x14ac:dyDescent="0.2">
      <c r="A35" s="175" t="s">
        <v>534</v>
      </c>
      <c r="B35" s="307" t="s">
        <v>729</v>
      </c>
      <c r="C35" s="307"/>
      <c r="D35" s="307"/>
      <c r="E35" s="307"/>
      <c r="F35" s="307"/>
      <c r="G35" s="208"/>
      <c r="H35" s="208"/>
      <c r="I35" s="206"/>
    </row>
    <row r="36" spans="1:11" x14ac:dyDescent="0.2">
      <c r="A36" s="32"/>
      <c r="B36" s="32"/>
      <c r="C36" s="176"/>
      <c r="D36" s="16"/>
      <c r="E36" s="214"/>
      <c r="F36" s="212"/>
      <c r="G36" s="209"/>
      <c r="H36" s="209"/>
    </row>
    <row r="37" spans="1:11" s="6" customFormat="1" ht="15.75" x14ac:dyDescent="0.2">
      <c r="A37" s="183"/>
      <c r="B37" s="184" t="s">
        <v>110</v>
      </c>
      <c r="C37" s="196">
        <f>12+324</f>
        <v>336</v>
      </c>
      <c r="D37" s="160" t="s">
        <v>12</v>
      </c>
      <c r="E37" s="305"/>
      <c r="F37" s="305"/>
      <c r="G37" s="305"/>
      <c r="H37" s="215"/>
      <c r="I37" s="206"/>
      <c r="J37" s="5"/>
      <c r="K37" s="5"/>
    </row>
    <row r="38" spans="1:11" x14ac:dyDescent="0.2">
      <c r="A38" s="32"/>
      <c r="B38" s="32" t="s">
        <v>111</v>
      </c>
      <c r="C38" s="176">
        <v>25</v>
      </c>
      <c r="D38" s="16" t="s">
        <v>75</v>
      </c>
      <c r="E38" s="305"/>
      <c r="F38" s="305"/>
      <c r="G38" s="305"/>
      <c r="H38" s="209"/>
    </row>
    <row r="39" spans="1:11" ht="15.75" x14ac:dyDescent="0.2">
      <c r="A39" s="32"/>
      <c r="B39" s="178" t="s">
        <v>0</v>
      </c>
      <c r="C39" s="179">
        <f>C37*((C38)/100)</f>
        <v>84</v>
      </c>
      <c r="D39" s="181" t="s">
        <v>12</v>
      </c>
      <c r="E39" s="305"/>
      <c r="F39" s="305"/>
      <c r="G39" s="305"/>
      <c r="H39" s="209"/>
    </row>
    <row r="40" spans="1:11" ht="16.5" thickBot="1" x14ac:dyDescent="0.25">
      <c r="A40" s="32"/>
      <c r="B40" s="32"/>
      <c r="C40" s="179"/>
      <c r="D40" s="181"/>
      <c r="E40" s="213"/>
      <c r="F40" s="211"/>
      <c r="G40" s="212"/>
      <c r="H40" s="212"/>
      <c r="J40" s="6"/>
      <c r="K40" s="6"/>
    </row>
    <row r="41" spans="1:11" s="6" customFormat="1" ht="30" customHeight="1" thickBot="1" x14ac:dyDescent="0.25">
      <c r="A41" s="173">
        <v>2</v>
      </c>
      <c r="B41" s="312" t="s">
        <v>377</v>
      </c>
      <c r="C41" s="312"/>
      <c r="D41" s="312"/>
      <c r="E41" s="312"/>
      <c r="F41" s="312"/>
      <c r="G41" s="205"/>
      <c r="H41" s="205"/>
      <c r="I41" s="206"/>
    </row>
    <row r="42" spans="1:11" s="6" customFormat="1" ht="29.45" customHeight="1" x14ac:dyDescent="0.2">
      <c r="A42" s="175" t="s">
        <v>362</v>
      </c>
      <c r="B42" s="307" t="s">
        <v>112</v>
      </c>
      <c r="C42" s="307"/>
      <c r="D42" s="307"/>
      <c r="E42" s="307"/>
      <c r="F42" s="307"/>
      <c r="G42" s="208"/>
      <c r="H42" s="208"/>
      <c r="I42" s="206"/>
    </row>
    <row r="43" spans="1:11" x14ac:dyDescent="0.2">
      <c r="A43" s="32"/>
      <c r="B43" s="36"/>
      <c r="C43" s="176"/>
      <c r="D43" s="16"/>
      <c r="E43" s="214"/>
      <c r="F43" s="212"/>
      <c r="G43" s="209"/>
      <c r="H43" s="209"/>
    </row>
    <row r="44" spans="1:11" x14ac:dyDescent="0.2">
      <c r="A44" s="32"/>
      <c r="B44" s="36" t="s">
        <v>113</v>
      </c>
      <c r="C44" s="176">
        <f>43+12+324+60</f>
        <v>439</v>
      </c>
      <c r="D44" s="23" t="s">
        <v>12</v>
      </c>
      <c r="E44" s="305" t="s">
        <v>85</v>
      </c>
      <c r="F44" s="305"/>
      <c r="G44" s="305"/>
      <c r="H44" s="209"/>
    </row>
    <row r="45" spans="1:11" x14ac:dyDescent="0.2">
      <c r="A45" s="32"/>
      <c r="B45" s="36" t="s">
        <v>114</v>
      </c>
      <c r="C45" s="176">
        <v>2</v>
      </c>
      <c r="D45" s="23"/>
      <c r="E45" s="305"/>
      <c r="F45" s="305"/>
      <c r="G45" s="305"/>
      <c r="H45" s="209"/>
    </row>
    <row r="46" spans="1:11" ht="15.75" x14ac:dyDescent="0.2">
      <c r="A46" s="32"/>
      <c r="B46" s="40" t="s">
        <v>89</v>
      </c>
      <c r="C46" s="179">
        <f>C44*C45</f>
        <v>878</v>
      </c>
      <c r="D46" s="180" t="s">
        <v>12</v>
      </c>
      <c r="E46" s="305"/>
      <c r="F46" s="305"/>
      <c r="G46" s="305"/>
      <c r="H46" s="305"/>
      <c r="J46" s="6"/>
      <c r="K46" s="6"/>
    </row>
    <row r="47" spans="1:11" s="6" customFormat="1" ht="15.75" thickBot="1" x14ac:dyDescent="0.25">
      <c r="A47" s="32"/>
      <c r="B47" s="36"/>
      <c r="C47" s="176"/>
      <c r="D47" s="16"/>
      <c r="E47" s="214"/>
      <c r="F47" s="212"/>
      <c r="G47" s="209"/>
      <c r="H47" s="209"/>
      <c r="I47" s="206"/>
    </row>
    <row r="48" spans="1:11" s="6" customFormat="1" ht="29.45" customHeight="1" x14ac:dyDescent="0.2">
      <c r="A48" s="175" t="s">
        <v>363</v>
      </c>
      <c r="B48" s="307" t="s">
        <v>88</v>
      </c>
      <c r="C48" s="307"/>
      <c r="D48" s="307"/>
      <c r="E48" s="307"/>
      <c r="F48" s="307"/>
      <c r="G48" s="208"/>
      <c r="H48" s="208"/>
      <c r="I48" s="206"/>
    </row>
    <row r="49" spans="1:11" x14ac:dyDescent="0.2">
      <c r="A49" s="32"/>
      <c r="B49" s="36"/>
      <c r="C49" s="176"/>
      <c r="D49" s="16"/>
      <c r="E49" s="214"/>
      <c r="F49" s="212"/>
      <c r="G49" s="209"/>
      <c r="H49" s="209"/>
    </row>
    <row r="50" spans="1:11" ht="15.75" x14ac:dyDescent="0.2">
      <c r="A50" s="32"/>
      <c r="B50" s="40" t="s">
        <v>89</v>
      </c>
      <c r="C50" s="179">
        <v>30</v>
      </c>
      <c r="D50" s="180" t="s">
        <v>71</v>
      </c>
      <c r="E50" s="305"/>
      <c r="F50" s="305"/>
      <c r="G50" s="305"/>
      <c r="H50" s="305"/>
      <c r="J50" s="6"/>
      <c r="K50" s="6"/>
    </row>
    <row r="51" spans="1:11" s="6" customFormat="1" ht="15.75" thickBot="1" x14ac:dyDescent="0.25">
      <c r="A51" s="32"/>
      <c r="B51" s="36"/>
      <c r="C51" s="176"/>
      <c r="D51" s="16"/>
      <c r="E51" s="214"/>
      <c r="F51" s="212"/>
      <c r="G51" s="209"/>
      <c r="H51" s="209"/>
      <c r="I51" s="206"/>
    </row>
    <row r="52" spans="1:11" s="6" customFormat="1" ht="29.45" customHeight="1" x14ac:dyDescent="0.2">
      <c r="A52" s="175" t="s">
        <v>535</v>
      </c>
      <c r="B52" s="307" t="s">
        <v>115</v>
      </c>
      <c r="C52" s="307"/>
      <c r="D52" s="307"/>
      <c r="E52" s="307"/>
      <c r="F52" s="307"/>
      <c r="G52" s="208"/>
      <c r="H52" s="208"/>
      <c r="I52" s="206"/>
    </row>
    <row r="53" spans="1:11" x14ac:dyDescent="0.2">
      <c r="A53" s="32"/>
      <c r="B53" s="36"/>
      <c r="C53" s="176"/>
      <c r="D53" s="16"/>
      <c r="E53" s="214"/>
      <c r="F53" s="212"/>
      <c r="G53" s="209"/>
      <c r="H53" s="209"/>
    </row>
    <row r="54" spans="1:11" x14ac:dyDescent="0.2">
      <c r="A54" s="32"/>
      <c r="B54" s="36" t="s">
        <v>338</v>
      </c>
      <c r="C54" s="176">
        <v>2</v>
      </c>
      <c r="D54" s="16" t="s">
        <v>1</v>
      </c>
      <c r="E54" s="214"/>
      <c r="F54" s="212"/>
      <c r="G54" s="209"/>
      <c r="H54" s="209"/>
    </row>
    <row r="55" spans="1:11" x14ac:dyDescent="0.2">
      <c r="A55" s="32"/>
      <c r="B55" s="36" t="s">
        <v>375</v>
      </c>
      <c r="C55" s="176">
        <v>2</v>
      </c>
      <c r="D55" s="16" t="s">
        <v>1</v>
      </c>
      <c r="E55" s="214"/>
      <c r="F55" s="212"/>
      <c r="G55" s="209"/>
      <c r="H55" s="209"/>
    </row>
    <row r="56" spans="1:11" x14ac:dyDescent="0.2">
      <c r="A56" s="32"/>
      <c r="B56" s="36" t="s">
        <v>320</v>
      </c>
      <c r="C56" s="176">
        <f>3*(0.45*0.45)+3*0.25*0.5</f>
        <v>0.98250000000000004</v>
      </c>
      <c r="D56" s="16" t="s">
        <v>1</v>
      </c>
      <c r="E56" s="214"/>
      <c r="F56" s="212"/>
      <c r="G56" s="209"/>
      <c r="H56" s="209"/>
    </row>
    <row r="57" spans="1:11" ht="21" customHeight="1" x14ac:dyDescent="0.2">
      <c r="A57" s="32"/>
      <c r="B57" s="40" t="s">
        <v>376</v>
      </c>
      <c r="C57" s="179">
        <f>SUM(C54:C56)</f>
        <v>4.9824999999999999</v>
      </c>
      <c r="D57" s="180" t="s">
        <v>1</v>
      </c>
      <c r="E57" s="305"/>
      <c r="F57" s="305"/>
      <c r="G57" s="305"/>
      <c r="H57" s="210"/>
      <c r="J57" s="6"/>
      <c r="K57" s="6"/>
    </row>
    <row r="58" spans="1:11" s="6" customFormat="1" ht="15.75" thickBot="1" x14ac:dyDescent="0.25">
      <c r="A58" s="32"/>
      <c r="B58" s="32"/>
      <c r="C58" s="176"/>
      <c r="D58" s="16"/>
      <c r="E58" s="214"/>
      <c r="F58" s="212"/>
      <c r="G58" s="209"/>
      <c r="H58" s="209"/>
      <c r="I58" s="206"/>
    </row>
    <row r="59" spans="1:11" s="6" customFormat="1" ht="29.45" customHeight="1" x14ac:dyDescent="0.2">
      <c r="A59" s="175" t="s">
        <v>536</v>
      </c>
      <c r="B59" s="307" t="s">
        <v>128</v>
      </c>
      <c r="C59" s="307"/>
      <c r="D59" s="307"/>
      <c r="E59" s="307"/>
      <c r="F59" s="307"/>
      <c r="G59" s="208"/>
      <c r="H59" s="208"/>
      <c r="I59" s="206"/>
    </row>
    <row r="60" spans="1:11" x14ac:dyDescent="0.2">
      <c r="A60" s="32"/>
      <c r="B60" s="36"/>
      <c r="C60" s="176"/>
      <c r="D60" s="16"/>
      <c r="E60" s="214"/>
      <c r="F60" s="212"/>
      <c r="G60" s="209"/>
      <c r="H60" s="209"/>
    </row>
    <row r="61" spans="1:11" ht="26.25" customHeight="1" x14ac:dyDescent="0.2">
      <c r="A61" s="32"/>
      <c r="B61" s="40" t="s">
        <v>89</v>
      </c>
      <c r="C61" s="179">
        <v>3</v>
      </c>
      <c r="D61" s="180" t="s">
        <v>71</v>
      </c>
      <c r="E61" s="305"/>
      <c r="F61" s="305"/>
      <c r="G61" s="305"/>
      <c r="H61" s="210"/>
      <c r="J61" s="6"/>
      <c r="K61" s="6"/>
    </row>
    <row r="62" spans="1:11" s="6" customFormat="1" ht="15.75" thickBot="1" x14ac:dyDescent="0.25">
      <c r="A62" s="32"/>
      <c r="B62" s="32"/>
      <c r="C62" s="176"/>
      <c r="D62" s="16"/>
      <c r="E62" s="214"/>
      <c r="F62" s="212"/>
      <c r="G62" s="209"/>
      <c r="H62" s="209"/>
      <c r="I62" s="206"/>
    </row>
    <row r="63" spans="1:11" s="6" customFormat="1" ht="29.45" customHeight="1" x14ac:dyDescent="0.2">
      <c r="A63" s="175" t="s">
        <v>537</v>
      </c>
      <c r="B63" s="307" t="s">
        <v>126</v>
      </c>
      <c r="C63" s="307"/>
      <c r="D63" s="307"/>
      <c r="E63" s="307"/>
      <c r="F63" s="307"/>
      <c r="G63" s="208"/>
      <c r="H63" s="208"/>
      <c r="I63" s="206"/>
    </row>
    <row r="64" spans="1:11" x14ac:dyDescent="0.2">
      <c r="A64" s="32"/>
      <c r="B64" s="36"/>
      <c r="C64" s="176"/>
      <c r="D64" s="16"/>
      <c r="E64" s="214"/>
      <c r="F64" s="212"/>
      <c r="G64" s="209"/>
      <c r="H64" s="209"/>
    </row>
    <row r="65" spans="1:14" ht="15.75" x14ac:dyDescent="0.25">
      <c r="A65" s="32"/>
      <c r="B65" s="178" t="s">
        <v>0</v>
      </c>
      <c r="C65" s="179">
        <v>4</v>
      </c>
      <c r="D65" s="180" t="s">
        <v>71</v>
      </c>
      <c r="E65" s="305"/>
      <c r="F65" s="305"/>
      <c r="G65" s="305"/>
      <c r="H65" s="209"/>
      <c r="K65" s="21"/>
      <c r="L65" s="140"/>
      <c r="M65" s="140"/>
      <c r="N65" s="16"/>
    </row>
    <row r="66" spans="1:14" s="6" customFormat="1" ht="15.75" thickBot="1" x14ac:dyDescent="0.25">
      <c r="A66" s="32"/>
      <c r="B66" s="32"/>
      <c r="C66" s="176"/>
      <c r="D66" s="16"/>
      <c r="E66" s="214"/>
      <c r="F66" s="212"/>
      <c r="G66" s="209"/>
      <c r="H66" s="209"/>
      <c r="I66" s="206"/>
    </row>
    <row r="67" spans="1:14" s="6" customFormat="1" ht="30" customHeight="1" thickBot="1" x14ac:dyDescent="0.25">
      <c r="A67" s="173">
        <v>3</v>
      </c>
      <c r="B67" s="312" t="s">
        <v>127</v>
      </c>
      <c r="C67" s="312"/>
      <c r="D67" s="312"/>
      <c r="E67" s="312"/>
      <c r="F67" s="312"/>
      <c r="G67" s="205"/>
      <c r="H67" s="205"/>
      <c r="I67" s="206"/>
    </row>
    <row r="68" spans="1:14" s="175" customFormat="1" ht="29.45" customHeight="1" x14ac:dyDescent="0.2">
      <c r="A68" s="175" t="s">
        <v>378</v>
      </c>
      <c r="B68" s="198" t="s">
        <v>346</v>
      </c>
      <c r="E68" s="217"/>
      <c r="F68" s="217"/>
      <c r="G68" s="217"/>
      <c r="H68" s="217"/>
      <c r="I68" s="217"/>
    </row>
    <row r="69" spans="1:14" s="183" customFormat="1" ht="15.75" x14ac:dyDescent="0.2">
      <c r="B69" s="200"/>
      <c r="E69" s="218"/>
      <c r="F69" s="218"/>
      <c r="G69" s="218"/>
      <c r="H69" s="218"/>
      <c r="I69" s="218"/>
    </row>
    <row r="70" spans="1:14" s="183" customFormat="1" ht="15.75" x14ac:dyDescent="0.2">
      <c r="B70" s="183" t="s">
        <v>335</v>
      </c>
      <c r="C70" s="179">
        <v>375.96</v>
      </c>
      <c r="D70" s="200" t="s">
        <v>1</v>
      </c>
      <c r="E70" s="228" t="s">
        <v>133</v>
      </c>
      <c r="F70" s="218"/>
      <c r="G70" s="218"/>
      <c r="H70" s="218"/>
      <c r="I70" s="218"/>
    </row>
    <row r="71" spans="1:14" s="8" customFormat="1" ht="15.75" thickBot="1" x14ac:dyDescent="0.25">
      <c r="A71" s="32"/>
      <c r="B71" s="32"/>
      <c r="C71" s="176"/>
      <c r="D71" s="16"/>
      <c r="E71" s="214"/>
      <c r="F71" s="212"/>
      <c r="G71" s="209"/>
      <c r="H71" s="209"/>
      <c r="I71" s="219"/>
    </row>
    <row r="72" spans="1:14" s="175" customFormat="1" ht="29.45" customHeight="1" x14ac:dyDescent="0.2">
      <c r="A72" s="175" t="s">
        <v>379</v>
      </c>
      <c r="B72" s="198" t="s">
        <v>347</v>
      </c>
      <c r="E72" s="217"/>
      <c r="F72" s="217"/>
      <c r="G72" s="217"/>
      <c r="H72" s="217"/>
      <c r="I72" s="217"/>
    </row>
    <row r="73" spans="1:14" s="9" customFormat="1" x14ac:dyDescent="0.2">
      <c r="A73" s="32"/>
      <c r="B73" s="32"/>
      <c r="C73" s="176"/>
      <c r="D73" s="35"/>
      <c r="E73" s="214"/>
      <c r="F73" s="212"/>
      <c r="G73" s="209"/>
      <c r="H73" s="209"/>
      <c r="I73" s="220"/>
    </row>
    <row r="74" spans="1:14" s="9" customFormat="1" x14ac:dyDescent="0.2">
      <c r="A74" s="32"/>
      <c r="B74" s="36" t="s">
        <v>325</v>
      </c>
      <c r="C74" s="176">
        <v>492.96</v>
      </c>
      <c r="D74" s="23" t="s">
        <v>1</v>
      </c>
      <c r="E74" s="306" t="s">
        <v>133</v>
      </c>
      <c r="F74" s="306"/>
      <c r="G74" s="306"/>
      <c r="H74" s="306"/>
      <c r="I74" s="220"/>
    </row>
    <row r="75" spans="1:14" s="9" customFormat="1" x14ac:dyDescent="0.2">
      <c r="A75" s="32"/>
      <c r="B75" s="36" t="s">
        <v>326</v>
      </c>
      <c r="C75" s="176">
        <v>1955.84</v>
      </c>
      <c r="D75" s="23" t="s">
        <v>1</v>
      </c>
      <c r="E75" s="228" t="s">
        <v>133</v>
      </c>
      <c r="F75" s="214"/>
      <c r="G75" s="214"/>
      <c r="H75" s="214"/>
      <c r="I75" s="220"/>
    </row>
    <row r="76" spans="1:14" s="9" customFormat="1" x14ac:dyDescent="0.2">
      <c r="A76" s="32"/>
      <c r="B76" s="36" t="s">
        <v>72</v>
      </c>
      <c r="C76" s="199">
        <v>3.5000000000000003E-2</v>
      </c>
      <c r="D76" s="23" t="s">
        <v>12</v>
      </c>
      <c r="E76" s="214"/>
      <c r="F76" s="214"/>
      <c r="G76" s="214"/>
      <c r="H76" s="214"/>
      <c r="I76" s="220"/>
    </row>
    <row r="77" spans="1:14" s="9" customFormat="1" ht="15.75" x14ac:dyDescent="0.2">
      <c r="A77" s="32"/>
      <c r="B77" s="178" t="s">
        <v>29</v>
      </c>
      <c r="C77" s="179">
        <f>(C74+C75)*C76</f>
        <v>85.707999999999998</v>
      </c>
      <c r="D77" s="180" t="s">
        <v>2</v>
      </c>
      <c r="E77" s="305"/>
      <c r="F77" s="305"/>
      <c r="G77" s="305"/>
      <c r="H77" s="209"/>
      <c r="I77" s="220"/>
      <c r="J77" s="8"/>
      <c r="K77" s="8"/>
    </row>
    <row r="78" spans="1:14" s="8" customFormat="1" ht="15.75" thickBot="1" x14ac:dyDescent="0.25">
      <c r="A78" s="32"/>
      <c r="B78" s="32"/>
      <c r="C78" s="176"/>
      <c r="D78" s="16"/>
      <c r="E78" s="214"/>
      <c r="F78" s="212"/>
      <c r="G78" s="209"/>
      <c r="H78" s="209"/>
      <c r="I78" s="219"/>
    </row>
    <row r="79" spans="1:14" s="175" customFormat="1" ht="29.45" customHeight="1" x14ac:dyDescent="0.2">
      <c r="A79" s="175" t="s">
        <v>380</v>
      </c>
      <c r="B79" s="198" t="s">
        <v>30</v>
      </c>
      <c r="E79" s="217"/>
      <c r="F79" s="217"/>
      <c r="G79" s="217"/>
      <c r="H79" s="217"/>
      <c r="I79" s="217"/>
    </row>
    <row r="80" spans="1:14" s="9" customFormat="1" x14ac:dyDescent="0.2">
      <c r="A80" s="32"/>
      <c r="B80" s="32"/>
      <c r="C80" s="176"/>
      <c r="D80" s="35"/>
      <c r="E80" s="214"/>
      <c r="F80" s="212"/>
      <c r="G80" s="209"/>
      <c r="H80" s="209"/>
      <c r="I80" s="220"/>
    </row>
    <row r="81" spans="1:11" s="9" customFormat="1" x14ac:dyDescent="0.2">
      <c r="A81" s="32"/>
      <c r="B81" s="36" t="s">
        <v>325</v>
      </c>
      <c r="C81" s="176">
        <v>492.96</v>
      </c>
      <c r="D81" s="23" t="s">
        <v>1</v>
      </c>
      <c r="E81" s="306" t="s">
        <v>133</v>
      </c>
      <c r="F81" s="306"/>
      <c r="G81" s="306"/>
      <c r="H81" s="306"/>
      <c r="I81" s="220"/>
    </row>
    <row r="82" spans="1:11" s="9" customFormat="1" x14ac:dyDescent="0.2">
      <c r="A82" s="32"/>
      <c r="B82" s="36" t="s">
        <v>326</v>
      </c>
      <c r="C82" s="176">
        <v>1955.84</v>
      </c>
      <c r="D82" s="23" t="s">
        <v>1</v>
      </c>
      <c r="E82" s="228" t="s">
        <v>133</v>
      </c>
      <c r="F82" s="214"/>
      <c r="G82" s="214"/>
      <c r="H82" s="214"/>
      <c r="I82" s="220"/>
    </row>
    <row r="83" spans="1:11" s="9" customFormat="1" x14ac:dyDescent="0.2">
      <c r="A83" s="32"/>
      <c r="B83" s="32" t="s">
        <v>72</v>
      </c>
      <c r="C83" s="176">
        <v>0.15</v>
      </c>
      <c r="D83" s="23" t="s">
        <v>12</v>
      </c>
      <c r="E83" s="214"/>
      <c r="F83" s="214"/>
      <c r="G83" s="214"/>
      <c r="H83" s="214"/>
      <c r="I83" s="220"/>
    </row>
    <row r="84" spans="1:11" s="9" customFormat="1" ht="15.75" x14ac:dyDescent="0.2">
      <c r="A84" s="32"/>
      <c r="B84" s="178" t="s">
        <v>29</v>
      </c>
      <c r="C84" s="179">
        <f>(C82+C81)*C83</f>
        <v>367.31999999999994</v>
      </c>
      <c r="D84" s="180" t="s">
        <v>2</v>
      </c>
      <c r="E84" s="305"/>
      <c r="F84" s="305"/>
      <c r="G84" s="305"/>
      <c r="H84" s="209"/>
      <c r="I84" s="220"/>
      <c r="J84" s="8"/>
      <c r="K84" s="8"/>
    </row>
    <row r="85" spans="1:11" s="8" customFormat="1" ht="15.75" thickBot="1" x14ac:dyDescent="0.25">
      <c r="A85" s="32"/>
      <c r="B85" s="32"/>
      <c r="C85" s="176"/>
      <c r="D85" s="16"/>
      <c r="E85" s="214"/>
      <c r="F85" s="212"/>
      <c r="G85" s="209"/>
      <c r="H85" s="209"/>
      <c r="I85" s="219"/>
    </row>
    <row r="86" spans="1:11" s="6" customFormat="1" ht="29.45" customHeight="1" x14ac:dyDescent="0.2">
      <c r="A86" s="175" t="s">
        <v>381</v>
      </c>
      <c r="B86" s="307" t="s">
        <v>348</v>
      </c>
      <c r="C86" s="307"/>
      <c r="D86" s="307"/>
      <c r="E86" s="307"/>
      <c r="F86" s="307"/>
      <c r="G86" s="208"/>
      <c r="H86" s="208"/>
      <c r="I86" s="206"/>
    </row>
    <row r="87" spans="1:11" x14ac:dyDescent="0.2">
      <c r="A87" s="32"/>
      <c r="B87" s="32"/>
      <c r="C87" s="176"/>
      <c r="D87" s="16"/>
      <c r="E87" s="228"/>
      <c r="F87" s="212"/>
      <c r="G87" s="209"/>
      <c r="H87" s="209"/>
    </row>
    <row r="88" spans="1:11" ht="15.75" x14ac:dyDescent="0.2">
      <c r="A88" s="32"/>
      <c r="B88" s="178" t="s">
        <v>349</v>
      </c>
      <c r="C88" s="179">
        <v>366.95</v>
      </c>
      <c r="D88" s="181" t="s">
        <v>1</v>
      </c>
      <c r="E88" s="305" t="s">
        <v>133</v>
      </c>
      <c r="F88" s="305"/>
      <c r="G88" s="305"/>
      <c r="H88" s="209"/>
      <c r="J88" s="6"/>
      <c r="K88" s="6"/>
    </row>
    <row r="89" spans="1:11" s="6" customFormat="1" ht="15.75" thickBot="1" x14ac:dyDescent="0.25">
      <c r="A89" s="32"/>
      <c r="B89" s="32"/>
      <c r="C89" s="176"/>
      <c r="D89" s="16"/>
      <c r="E89" s="228"/>
      <c r="F89" s="212"/>
      <c r="G89" s="209"/>
      <c r="H89" s="209"/>
      <c r="I89" s="206"/>
    </row>
    <row r="90" spans="1:11" s="6" customFormat="1" ht="29.45" customHeight="1" x14ac:dyDescent="0.2">
      <c r="A90" s="175" t="s">
        <v>382</v>
      </c>
      <c r="B90" s="307" t="s">
        <v>92</v>
      </c>
      <c r="C90" s="307"/>
      <c r="D90" s="307"/>
      <c r="E90" s="307"/>
      <c r="F90" s="307"/>
      <c r="G90" s="208"/>
      <c r="H90" s="208"/>
      <c r="I90" s="206"/>
      <c r="K90" s="153"/>
    </row>
    <row r="91" spans="1:11" s="9" customFormat="1" x14ac:dyDescent="0.2">
      <c r="A91" s="32"/>
      <c r="B91" s="32"/>
      <c r="C91" s="176"/>
      <c r="D91" s="35"/>
      <c r="E91" s="214"/>
      <c r="F91" s="212"/>
      <c r="G91" s="209"/>
      <c r="H91" s="209"/>
      <c r="I91" s="220"/>
      <c r="K91" s="5"/>
    </row>
    <row r="92" spans="1:11" s="9" customFormat="1" x14ac:dyDescent="0.2">
      <c r="A92" s="32"/>
      <c r="B92" s="36" t="s">
        <v>325</v>
      </c>
      <c r="C92" s="176">
        <v>492.96</v>
      </c>
      <c r="D92" s="23" t="s">
        <v>1</v>
      </c>
      <c r="E92" s="220"/>
      <c r="F92" s="220"/>
      <c r="G92" s="220"/>
      <c r="H92" s="220"/>
      <c r="I92" s="220"/>
    </row>
    <row r="93" spans="1:11" s="9" customFormat="1" x14ac:dyDescent="0.2">
      <c r="A93" s="32"/>
      <c r="B93" s="36" t="s">
        <v>72</v>
      </c>
      <c r="C93" s="176">
        <v>0.65</v>
      </c>
      <c r="D93" s="23" t="s">
        <v>12</v>
      </c>
      <c r="E93" s="220"/>
      <c r="F93" s="220"/>
      <c r="G93" s="220"/>
      <c r="H93" s="220"/>
      <c r="I93" s="220"/>
    </row>
    <row r="94" spans="1:11" s="9" customFormat="1" x14ac:dyDescent="0.2">
      <c r="A94" s="32"/>
      <c r="B94" s="36" t="s">
        <v>326</v>
      </c>
      <c r="C94" s="176">
        <v>1955.84</v>
      </c>
      <c r="D94" s="23" t="s">
        <v>1</v>
      </c>
      <c r="E94" s="306"/>
      <c r="F94" s="306"/>
      <c r="G94" s="306"/>
      <c r="H94" s="306"/>
      <c r="I94" s="220"/>
    </row>
    <row r="95" spans="1:11" s="9" customFormat="1" x14ac:dyDescent="0.2">
      <c r="A95" s="32"/>
      <c r="B95" s="36" t="s">
        <v>72</v>
      </c>
      <c r="C95" s="176">
        <v>0.15</v>
      </c>
      <c r="D95" s="23" t="s">
        <v>12</v>
      </c>
      <c r="E95" s="214"/>
      <c r="F95" s="214"/>
      <c r="G95" s="214"/>
      <c r="H95" s="214"/>
      <c r="I95" s="220"/>
    </row>
    <row r="96" spans="1:11" s="9" customFormat="1" x14ac:dyDescent="0.2">
      <c r="A96" s="32"/>
      <c r="B96" s="36" t="s">
        <v>335</v>
      </c>
      <c r="C96" s="176">
        <f>C70</f>
        <v>375.96</v>
      </c>
      <c r="D96" s="23" t="s">
        <v>1</v>
      </c>
      <c r="E96" s="306"/>
      <c r="F96" s="306"/>
      <c r="G96" s="306"/>
      <c r="H96" s="306"/>
      <c r="I96" s="220"/>
    </row>
    <row r="97" spans="1:11" s="9" customFormat="1" x14ac:dyDescent="0.2">
      <c r="A97" s="32"/>
      <c r="B97" s="36" t="s">
        <v>72</v>
      </c>
      <c r="C97" s="176">
        <v>23.5</v>
      </c>
      <c r="D97" s="23" t="s">
        <v>12</v>
      </c>
      <c r="E97" s="232"/>
      <c r="F97" s="232"/>
      <c r="G97" s="232"/>
      <c r="H97" s="232"/>
      <c r="I97" s="220"/>
    </row>
    <row r="98" spans="1:11" s="9" customFormat="1" ht="15.75" x14ac:dyDescent="0.2">
      <c r="A98" s="32"/>
      <c r="B98" s="178" t="s">
        <v>93</v>
      </c>
      <c r="C98" s="179">
        <f>(C92*C93)+(C94*C95)+(C96*C97)</f>
        <v>9448.8599999999988</v>
      </c>
      <c r="D98" s="180" t="s">
        <v>2</v>
      </c>
      <c r="E98" s="209"/>
      <c r="F98" s="209"/>
      <c r="G98" s="209"/>
      <c r="H98" s="209"/>
      <c r="I98" s="220"/>
      <c r="J98" s="8"/>
      <c r="K98" s="8"/>
    </row>
    <row r="99" spans="1:11" s="8" customFormat="1" ht="15.75" thickBot="1" x14ac:dyDescent="0.25">
      <c r="A99" s="32"/>
      <c r="B99" s="32"/>
      <c r="C99" s="176"/>
      <c r="D99" s="35"/>
      <c r="E99" s="214"/>
      <c r="F99" s="212"/>
      <c r="G99" s="209"/>
      <c r="H99" s="209"/>
      <c r="I99" s="219"/>
    </row>
    <row r="100" spans="1:11" s="6" customFormat="1" ht="29.45" customHeight="1" x14ac:dyDescent="0.2">
      <c r="A100" s="175" t="s">
        <v>538</v>
      </c>
      <c r="B100" s="307" t="s">
        <v>73</v>
      </c>
      <c r="C100" s="307"/>
      <c r="D100" s="307"/>
      <c r="E100" s="307"/>
      <c r="F100" s="307"/>
      <c r="G100" s="208"/>
      <c r="H100" s="208"/>
      <c r="I100" s="206"/>
    </row>
    <row r="101" spans="1:11" x14ac:dyDescent="0.2">
      <c r="A101" s="32"/>
      <c r="B101" s="32"/>
      <c r="C101" s="176"/>
      <c r="D101" s="16"/>
      <c r="E101" s="232"/>
      <c r="F101" s="212"/>
      <c r="G101" s="209"/>
      <c r="H101" s="209"/>
    </row>
    <row r="102" spans="1:11" ht="15.75" x14ac:dyDescent="0.2">
      <c r="A102" s="32"/>
      <c r="B102" s="32" t="s">
        <v>397</v>
      </c>
      <c r="C102" s="176">
        <f>C70</f>
        <v>375.96</v>
      </c>
      <c r="D102" s="182" t="s">
        <v>1</v>
      </c>
      <c r="E102" s="305" t="str">
        <f>"QUANTIDADE DO ITEM "&amp;A68</f>
        <v>QUANTIDADE DO ITEM 3.1</v>
      </c>
      <c r="F102" s="305"/>
      <c r="G102" s="305"/>
      <c r="H102" s="209"/>
    </row>
    <row r="103" spans="1:11" x14ac:dyDescent="0.2">
      <c r="A103" s="32"/>
      <c r="B103" s="32" t="s">
        <v>72</v>
      </c>
      <c r="C103" s="176">
        <v>0.1</v>
      </c>
      <c r="D103" s="16" t="s">
        <v>12</v>
      </c>
      <c r="E103" s="232"/>
      <c r="F103" s="212"/>
      <c r="G103" s="209"/>
      <c r="H103" s="209"/>
    </row>
    <row r="104" spans="1:11" x14ac:dyDescent="0.2">
      <c r="A104" s="32"/>
      <c r="B104" s="32" t="s">
        <v>398</v>
      </c>
      <c r="C104" s="176">
        <f>C77</f>
        <v>85.707999999999998</v>
      </c>
      <c r="D104" s="16" t="s">
        <v>2</v>
      </c>
      <c r="E104" s="305" t="str">
        <f>"QUANTIDADE DO ITEM "&amp;A72</f>
        <v>QUANTIDADE DO ITEM 3.2</v>
      </c>
      <c r="F104" s="305"/>
      <c r="G104" s="305"/>
      <c r="H104" s="209"/>
    </row>
    <row r="105" spans="1:11" x14ac:dyDescent="0.2">
      <c r="A105" s="32"/>
      <c r="B105" s="32" t="s">
        <v>399</v>
      </c>
      <c r="C105" s="176">
        <f>C84</f>
        <v>367.31999999999994</v>
      </c>
      <c r="D105" s="16" t="s">
        <v>2</v>
      </c>
      <c r="E105" s="305" t="str">
        <f>"QUANTIDADE DO ITEM "&amp;A79</f>
        <v>QUANTIDADE DO ITEM 3.3</v>
      </c>
      <c r="F105" s="305"/>
      <c r="G105" s="305"/>
      <c r="H105" s="209"/>
    </row>
    <row r="106" spans="1:11" x14ac:dyDescent="0.2">
      <c r="A106" s="32"/>
      <c r="B106" s="32" t="s">
        <v>94</v>
      </c>
      <c r="C106" s="176">
        <f>C88</f>
        <v>366.95</v>
      </c>
      <c r="D106" s="16" t="s">
        <v>1</v>
      </c>
      <c r="E106" s="305" t="str">
        <f>"QUANTIDADE DO ITEM "&amp;A86</f>
        <v>QUANTIDADE DO ITEM 3.4</v>
      </c>
      <c r="F106" s="305"/>
      <c r="G106" s="305"/>
      <c r="H106" s="305"/>
    </row>
    <row r="107" spans="1:11" x14ac:dyDescent="0.2">
      <c r="A107" s="32"/>
      <c r="B107" s="32" t="s">
        <v>400</v>
      </c>
      <c r="C107" s="176">
        <v>7.0000000000000007E-2</v>
      </c>
      <c r="D107" s="16" t="s">
        <v>12</v>
      </c>
      <c r="E107" s="231"/>
      <c r="F107" s="231"/>
      <c r="G107" s="231"/>
      <c r="H107" s="231"/>
    </row>
    <row r="108" spans="1:11" x14ac:dyDescent="0.2">
      <c r="A108" s="32"/>
      <c r="B108" s="32" t="s">
        <v>74</v>
      </c>
      <c r="C108" s="176">
        <v>30</v>
      </c>
      <c r="D108" s="16" t="s">
        <v>75</v>
      </c>
      <c r="E108" s="232"/>
      <c r="F108" s="212"/>
      <c r="G108" s="209"/>
      <c r="H108" s="209"/>
    </row>
    <row r="109" spans="1:11" ht="15.75" x14ac:dyDescent="0.2">
      <c r="A109" s="32"/>
      <c r="B109" s="178" t="s">
        <v>76</v>
      </c>
      <c r="C109" s="179">
        <f>(C102*C103+C104+C105+C106*C107)*(100+C108)/100</f>
        <v>671.20364999999993</v>
      </c>
      <c r="D109" s="182" t="s">
        <v>2</v>
      </c>
      <c r="E109" s="232"/>
      <c r="F109" s="212"/>
      <c r="G109" s="209"/>
      <c r="H109" s="209"/>
      <c r="J109" s="6"/>
      <c r="K109" s="6"/>
    </row>
    <row r="110" spans="1:11" s="6" customFormat="1" ht="15.75" thickBot="1" x14ac:dyDescent="0.25">
      <c r="A110" s="32"/>
      <c r="B110" s="32"/>
      <c r="C110" s="176"/>
      <c r="D110" s="16"/>
      <c r="E110" s="232"/>
      <c r="F110" s="212"/>
      <c r="G110" s="209"/>
      <c r="H110" s="209"/>
      <c r="I110" s="206"/>
    </row>
    <row r="111" spans="1:11" s="6" customFormat="1" ht="29.45" customHeight="1" x14ac:dyDescent="0.2">
      <c r="A111" s="175" t="s">
        <v>539</v>
      </c>
      <c r="B111" s="307" t="s">
        <v>77</v>
      </c>
      <c r="C111" s="307"/>
      <c r="D111" s="307"/>
      <c r="E111" s="307"/>
      <c r="F111" s="307"/>
      <c r="G111" s="208"/>
      <c r="H111" s="208"/>
      <c r="I111" s="206"/>
    </row>
    <row r="112" spans="1:11" x14ac:dyDescent="0.2">
      <c r="A112" s="32"/>
      <c r="B112" s="32"/>
      <c r="C112" s="176"/>
      <c r="D112" s="16"/>
      <c r="E112" s="232"/>
      <c r="F112" s="212"/>
      <c r="G112" s="209"/>
      <c r="H112" s="209"/>
    </row>
    <row r="113" spans="1:11" x14ac:dyDescent="0.2">
      <c r="A113" s="32"/>
      <c r="B113" s="32" t="s">
        <v>78</v>
      </c>
      <c r="C113" s="176">
        <f>C109</f>
        <v>671.20364999999993</v>
      </c>
      <c r="D113" s="23" t="s">
        <v>2</v>
      </c>
      <c r="E113" s="305" t="str">
        <f>"QUANTIDADE DO ITEM "&amp;A100</f>
        <v>QUANTIDADE DO ITEM 3.6</v>
      </c>
      <c r="F113" s="305"/>
      <c r="G113" s="305"/>
      <c r="H113" s="209"/>
    </row>
    <row r="114" spans="1:11" x14ac:dyDescent="0.2">
      <c r="A114" s="32"/>
      <c r="B114" s="32" t="s">
        <v>730</v>
      </c>
      <c r="C114" s="176">
        <v>8</v>
      </c>
      <c r="D114" s="16" t="s">
        <v>96</v>
      </c>
      <c r="E114" s="305" t="s">
        <v>80</v>
      </c>
      <c r="F114" s="305"/>
      <c r="G114" s="305"/>
      <c r="H114" s="209"/>
    </row>
    <row r="115" spans="1:11" ht="15.75" x14ac:dyDescent="0.2">
      <c r="A115" s="32"/>
      <c r="B115" s="178" t="s">
        <v>0</v>
      </c>
      <c r="C115" s="179">
        <f>C113*C114</f>
        <v>5369.6291999999994</v>
      </c>
      <c r="D115" s="182" t="s">
        <v>344</v>
      </c>
      <c r="E115" s="232"/>
      <c r="F115" s="212"/>
      <c r="G115" s="209"/>
      <c r="H115" s="209"/>
      <c r="J115" s="6"/>
      <c r="K115" s="6"/>
    </row>
    <row r="116" spans="1:11" s="6" customFormat="1" ht="15.75" thickBot="1" x14ac:dyDescent="0.25">
      <c r="A116" s="32"/>
      <c r="B116" s="32"/>
      <c r="C116" s="176"/>
      <c r="D116" s="16"/>
      <c r="E116" s="232"/>
      <c r="F116" s="212"/>
      <c r="G116" s="209"/>
      <c r="H116" s="209"/>
      <c r="I116" s="206"/>
    </row>
    <row r="117" spans="1:11" s="6" customFormat="1" ht="29.45" customHeight="1" x14ac:dyDescent="0.2">
      <c r="A117" s="175" t="s">
        <v>540</v>
      </c>
      <c r="B117" s="307" t="s">
        <v>73</v>
      </c>
      <c r="C117" s="307"/>
      <c r="D117" s="307"/>
      <c r="E117" s="307"/>
      <c r="F117" s="307"/>
      <c r="G117" s="208"/>
      <c r="H117" s="208"/>
      <c r="I117" s="206"/>
    </row>
    <row r="118" spans="1:11" x14ac:dyDescent="0.2">
      <c r="A118" s="32"/>
      <c r="B118" s="32"/>
      <c r="C118" s="176"/>
      <c r="D118" s="16"/>
      <c r="E118" s="214"/>
      <c r="F118" s="212"/>
      <c r="G118" s="209"/>
      <c r="H118" s="209"/>
    </row>
    <row r="119" spans="1:11" x14ac:dyDescent="0.2">
      <c r="A119" s="32"/>
      <c r="B119" s="32" t="s">
        <v>93</v>
      </c>
      <c r="C119" s="176">
        <f>C98</f>
        <v>9448.8599999999988</v>
      </c>
      <c r="D119" s="16" t="s">
        <v>2</v>
      </c>
      <c r="E119" s="305" t="str">
        <f>"QUANTIDADE DO ITEM "&amp;A90</f>
        <v>QUANTIDADE DO ITEM 3.5</v>
      </c>
      <c r="F119" s="305"/>
      <c r="G119" s="305"/>
      <c r="H119" s="305"/>
    </row>
    <row r="120" spans="1:11" x14ac:dyDescent="0.2">
      <c r="A120" s="32"/>
      <c r="B120" s="32" t="s">
        <v>74</v>
      </c>
      <c r="C120" s="176">
        <v>30</v>
      </c>
      <c r="D120" s="16" t="s">
        <v>75</v>
      </c>
      <c r="E120" s="214"/>
      <c r="F120" s="212"/>
      <c r="G120" s="209"/>
      <c r="H120" s="209"/>
    </row>
    <row r="121" spans="1:11" ht="15.75" x14ac:dyDescent="0.2">
      <c r="A121" s="32"/>
      <c r="B121" s="178" t="s">
        <v>76</v>
      </c>
      <c r="C121" s="179">
        <f>C119*(100+C120)/100</f>
        <v>12283.517999999998</v>
      </c>
      <c r="D121" s="182" t="s">
        <v>2</v>
      </c>
      <c r="E121" s="214"/>
      <c r="F121" s="212"/>
      <c r="G121" s="209"/>
      <c r="H121" s="209"/>
      <c r="J121" s="6"/>
      <c r="K121" s="6"/>
    </row>
    <row r="122" spans="1:11" s="6" customFormat="1" ht="15.75" thickBot="1" x14ac:dyDescent="0.25">
      <c r="A122" s="32"/>
      <c r="B122" s="32"/>
      <c r="C122" s="176"/>
      <c r="D122" s="16"/>
      <c r="E122" s="214"/>
      <c r="F122" s="212"/>
      <c r="G122" s="209"/>
      <c r="H122" s="209"/>
      <c r="I122" s="206"/>
    </row>
    <row r="123" spans="1:11" s="6" customFormat="1" ht="29.45" customHeight="1" x14ac:dyDescent="0.2">
      <c r="A123" s="175" t="s">
        <v>541</v>
      </c>
      <c r="B123" s="307" t="s">
        <v>77</v>
      </c>
      <c r="C123" s="307"/>
      <c r="D123" s="307"/>
      <c r="E123" s="307"/>
      <c r="F123" s="307"/>
      <c r="G123" s="208"/>
      <c r="H123" s="208"/>
      <c r="I123" s="206"/>
    </row>
    <row r="124" spans="1:11" x14ac:dyDescent="0.2">
      <c r="A124" s="32"/>
      <c r="B124" s="32"/>
      <c r="C124" s="176"/>
      <c r="D124" s="16"/>
      <c r="E124" s="214"/>
      <c r="F124" s="212"/>
      <c r="G124" s="209"/>
      <c r="H124" s="209"/>
    </row>
    <row r="125" spans="1:11" x14ac:dyDescent="0.2">
      <c r="A125" s="32"/>
      <c r="B125" s="32" t="s">
        <v>78</v>
      </c>
      <c r="C125" s="176">
        <f>C121</f>
        <v>12283.517999999998</v>
      </c>
      <c r="D125" s="23" t="s">
        <v>2</v>
      </c>
      <c r="E125" s="305" t="str">
        <f>"QUANTIDADE DO ITEM "&amp;A117</f>
        <v>QUANTIDADE DO ITEM 3.8</v>
      </c>
      <c r="F125" s="305"/>
      <c r="G125" s="305"/>
      <c r="H125" s="209"/>
    </row>
    <row r="126" spans="1:11" x14ac:dyDescent="0.2">
      <c r="A126" s="32"/>
      <c r="B126" s="32" t="s">
        <v>396</v>
      </c>
      <c r="C126" s="176">
        <v>2.4</v>
      </c>
      <c r="D126" s="16" t="s">
        <v>96</v>
      </c>
      <c r="E126" s="305" t="s">
        <v>80</v>
      </c>
      <c r="F126" s="305"/>
      <c r="G126" s="305"/>
      <c r="H126" s="209"/>
    </row>
    <row r="127" spans="1:11" ht="15.75" x14ac:dyDescent="0.2">
      <c r="A127" s="32"/>
      <c r="B127" s="178" t="s">
        <v>0</v>
      </c>
      <c r="C127" s="179">
        <f>C125*C126</f>
        <v>29480.443199999994</v>
      </c>
      <c r="D127" s="182" t="s">
        <v>344</v>
      </c>
      <c r="E127" s="214"/>
      <c r="F127" s="212"/>
      <c r="G127" s="209"/>
      <c r="H127" s="209"/>
      <c r="J127" s="6"/>
      <c r="K127" s="6"/>
    </row>
    <row r="128" spans="1:11" s="6" customFormat="1" ht="15.75" thickBot="1" x14ac:dyDescent="0.25">
      <c r="A128" s="32"/>
      <c r="B128" s="32"/>
      <c r="C128" s="176"/>
      <c r="D128" s="16"/>
      <c r="E128" s="214"/>
      <c r="F128" s="212"/>
      <c r="G128" s="209"/>
      <c r="H128" s="209"/>
      <c r="I128" s="206"/>
    </row>
    <row r="129" spans="1:11" s="6" customFormat="1" ht="29.45" customHeight="1" x14ac:dyDescent="0.2">
      <c r="A129" s="175" t="s">
        <v>542</v>
      </c>
      <c r="B129" s="307" t="s">
        <v>91</v>
      </c>
      <c r="C129" s="307"/>
      <c r="D129" s="307"/>
      <c r="E129" s="307"/>
      <c r="F129" s="307"/>
      <c r="G129" s="208"/>
      <c r="H129" s="208"/>
      <c r="I129" s="206"/>
    </row>
    <row r="130" spans="1:11" x14ac:dyDescent="0.2">
      <c r="A130" s="32"/>
      <c r="B130" s="32"/>
      <c r="C130" s="176"/>
      <c r="D130" s="16"/>
      <c r="E130" s="214"/>
      <c r="F130" s="212"/>
      <c r="G130" s="209"/>
      <c r="H130" s="209"/>
    </row>
    <row r="131" spans="1:11" x14ac:dyDescent="0.2">
      <c r="A131" s="32"/>
      <c r="B131" s="32" t="s">
        <v>716</v>
      </c>
      <c r="C131" s="176">
        <f>C109</f>
        <v>671.20364999999993</v>
      </c>
      <c r="D131" s="16" t="s">
        <v>2</v>
      </c>
      <c r="E131" s="305" t="str">
        <f>"QUANTIDADE DO ITEM "&amp;A100</f>
        <v>QUANTIDADE DO ITEM 3.6</v>
      </c>
      <c r="F131" s="305"/>
      <c r="G131" s="305"/>
      <c r="H131" s="305"/>
    </row>
    <row r="132" spans="1:11" x14ac:dyDescent="0.2">
      <c r="A132" s="32"/>
      <c r="B132" s="32" t="s">
        <v>717</v>
      </c>
      <c r="C132" s="176">
        <f>C121</f>
        <v>12283.517999999998</v>
      </c>
      <c r="D132" s="16" t="s">
        <v>2</v>
      </c>
      <c r="E132" s="305" t="str">
        <f>"QUANTIDADE DO ITEM "&amp;A117</f>
        <v>QUANTIDADE DO ITEM 3.8</v>
      </c>
      <c r="F132" s="305"/>
      <c r="G132" s="305"/>
      <c r="H132" s="305"/>
    </row>
    <row r="133" spans="1:11" ht="15.75" x14ac:dyDescent="0.2">
      <c r="A133" s="32"/>
      <c r="B133" s="178" t="s">
        <v>0</v>
      </c>
      <c r="C133" s="179">
        <f>C131+C132</f>
        <v>12954.721649999998</v>
      </c>
      <c r="D133" s="181" t="s">
        <v>2</v>
      </c>
      <c r="E133" s="305"/>
      <c r="F133" s="305"/>
      <c r="G133" s="305"/>
      <c r="H133" s="209"/>
      <c r="J133" s="6"/>
      <c r="K133" s="6"/>
    </row>
    <row r="134" spans="1:11" s="6" customFormat="1" ht="15.75" thickBot="1" x14ac:dyDescent="0.25">
      <c r="A134" s="32"/>
      <c r="B134" s="32"/>
      <c r="C134" s="176"/>
      <c r="D134" s="16"/>
      <c r="E134" s="214"/>
      <c r="F134" s="212"/>
      <c r="G134" s="209"/>
      <c r="H134" s="209"/>
      <c r="I134" s="206"/>
    </row>
    <row r="135" spans="1:11" s="6" customFormat="1" ht="30" customHeight="1" thickBot="1" x14ac:dyDescent="0.25">
      <c r="A135" s="173">
        <v>4</v>
      </c>
      <c r="B135" s="312" t="s">
        <v>109</v>
      </c>
      <c r="C135" s="312"/>
      <c r="D135" s="312"/>
      <c r="E135" s="312"/>
      <c r="F135" s="312"/>
      <c r="G135" s="205"/>
      <c r="H135" s="205"/>
      <c r="I135" s="206"/>
    </row>
    <row r="136" spans="1:11" s="6" customFormat="1" ht="24.6" customHeight="1" thickBot="1" x14ac:dyDescent="0.25">
      <c r="A136" s="174" t="s">
        <v>383</v>
      </c>
      <c r="B136" s="308" t="s">
        <v>83</v>
      </c>
      <c r="C136" s="308"/>
      <c r="D136" s="308"/>
      <c r="E136" s="308"/>
      <c r="F136" s="308"/>
      <c r="G136" s="207"/>
      <c r="H136" s="207"/>
      <c r="I136" s="206"/>
      <c r="J136" s="8"/>
      <c r="K136" s="8"/>
    </row>
    <row r="137" spans="1:11" s="6" customFormat="1" ht="29.45" customHeight="1" x14ac:dyDescent="0.2">
      <c r="A137" s="175" t="s">
        <v>543</v>
      </c>
      <c r="B137" s="307" t="s">
        <v>84</v>
      </c>
      <c r="C137" s="307"/>
      <c r="D137" s="307"/>
      <c r="E137" s="307"/>
      <c r="F137" s="307"/>
      <c r="G137" s="208"/>
      <c r="H137" s="208"/>
      <c r="I137" s="206"/>
    </row>
    <row r="138" spans="1:11" x14ac:dyDescent="0.2">
      <c r="A138" s="32"/>
      <c r="B138" s="32"/>
      <c r="C138" s="176"/>
      <c r="D138" s="16"/>
      <c r="E138" s="214"/>
      <c r="F138" s="212"/>
      <c r="G138" s="209"/>
      <c r="H138" s="209"/>
    </row>
    <row r="139" spans="1:11" x14ac:dyDescent="0.2">
      <c r="A139" s="32"/>
      <c r="B139" s="36" t="s">
        <v>340</v>
      </c>
      <c r="C139" s="176">
        <f>12</f>
        <v>12</v>
      </c>
      <c r="D139" s="23" t="s">
        <v>71</v>
      </c>
      <c r="E139" s="305" t="s">
        <v>85</v>
      </c>
      <c r="F139" s="305"/>
      <c r="G139" s="305"/>
      <c r="H139" s="209"/>
    </row>
    <row r="140" spans="1:11" x14ac:dyDescent="0.2">
      <c r="A140" s="32"/>
      <c r="B140" s="36" t="s">
        <v>341</v>
      </c>
      <c r="C140" s="176">
        <f>8+2+6</f>
        <v>16</v>
      </c>
      <c r="D140" s="23" t="s">
        <v>71</v>
      </c>
      <c r="E140" s="305" t="s">
        <v>85</v>
      </c>
      <c r="F140" s="305"/>
      <c r="G140" s="305"/>
      <c r="H140" s="209"/>
    </row>
    <row r="141" spans="1:11" ht="15.75" x14ac:dyDescent="0.2">
      <c r="A141" s="32"/>
      <c r="B141" s="40" t="s">
        <v>0</v>
      </c>
      <c r="C141" s="179">
        <f>SUM(C139:C140)</f>
        <v>28</v>
      </c>
      <c r="D141" s="182" t="s">
        <v>71</v>
      </c>
      <c r="E141" s="214"/>
      <c r="F141" s="212"/>
      <c r="G141" s="209"/>
      <c r="H141" s="209"/>
    </row>
    <row r="142" spans="1:11" ht="15.75" thickBot="1" x14ac:dyDescent="0.25">
      <c r="A142" s="32"/>
      <c r="B142" s="32"/>
      <c r="C142" s="176"/>
      <c r="D142" s="16"/>
      <c r="E142" s="214"/>
      <c r="F142" s="212"/>
      <c r="G142" s="209"/>
      <c r="H142" s="209"/>
      <c r="J142" s="8"/>
      <c r="K142" s="8"/>
    </row>
    <row r="143" spans="1:11" s="6" customFormat="1" ht="29.45" customHeight="1" x14ac:dyDescent="0.2">
      <c r="A143" s="175" t="s">
        <v>544</v>
      </c>
      <c r="B143" s="307" t="s">
        <v>86</v>
      </c>
      <c r="C143" s="307"/>
      <c r="D143" s="307"/>
      <c r="E143" s="307"/>
      <c r="F143" s="307"/>
      <c r="G143" s="208"/>
      <c r="H143" s="208"/>
      <c r="I143" s="206"/>
    </row>
    <row r="144" spans="1:11" s="9" customFormat="1" x14ac:dyDescent="0.2">
      <c r="A144" s="32"/>
      <c r="B144" s="32"/>
      <c r="C144" s="176"/>
      <c r="D144" s="35"/>
      <c r="E144" s="214"/>
      <c r="F144" s="212"/>
      <c r="G144" s="209"/>
      <c r="H144" s="209"/>
      <c r="I144" s="220"/>
      <c r="J144" s="5"/>
      <c r="K144" s="5"/>
    </row>
    <row r="145" spans="1:11" ht="15.75" x14ac:dyDescent="0.2">
      <c r="A145" s="32"/>
      <c r="B145" s="40" t="s">
        <v>350</v>
      </c>
      <c r="C145" s="179">
        <f>60+43+12+324</f>
        <v>439</v>
      </c>
      <c r="D145" s="180" t="s">
        <v>12</v>
      </c>
      <c r="E145" s="305" t="s">
        <v>85</v>
      </c>
      <c r="F145" s="305"/>
      <c r="G145" s="305"/>
      <c r="H145" s="209"/>
    </row>
    <row r="146" spans="1:11" s="8" customFormat="1" ht="15.75" thickBot="1" x14ac:dyDescent="0.25">
      <c r="A146" s="32"/>
      <c r="B146" s="32"/>
      <c r="C146" s="176"/>
      <c r="D146" s="35"/>
      <c r="E146" s="214"/>
      <c r="F146" s="212"/>
      <c r="G146" s="209"/>
      <c r="H146" s="209"/>
      <c r="I146" s="219"/>
      <c r="J146" s="6"/>
      <c r="K146" s="6"/>
    </row>
    <row r="147" spans="1:11" s="6" customFormat="1" ht="24.6" customHeight="1" thickBot="1" x14ac:dyDescent="0.25">
      <c r="A147" s="174" t="s">
        <v>384</v>
      </c>
      <c r="B147" s="230" t="s">
        <v>358</v>
      </c>
      <c r="C147" s="174"/>
      <c r="D147" s="174"/>
      <c r="E147" s="174"/>
      <c r="F147" s="174"/>
      <c r="G147" s="207"/>
      <c r="H147" s="207"/>
      <c r="I147" s="206"/>
      <c r="J147" s="8"/>
      <c r="K147" s="8"/>
    </row>
    <row r="148" spans="1:11" s="6" customFormat="1" ht="29.45" customHeight="1" x14ac:dyDescent="0.2">
      <c r="A148" s="175" t="s">
        <v>545</v>
      </c>
      <c r="B148" s="307" t="s">
        <v>308</v>
      </c>
      <c r="C148" s="307"/>
      <c r="D148" s="307"/>
      <c r="E148" s="307"/>
      <c r="F148" s="307"/>
      <c r="G148" s="208"/>
      <c r="H148" s="208"/>
      <c r="I148" s="206"/>
    </row>
    <row r="149" spans="1:11" x14ac:dyDescent="0.2">
      <c r="A149" s="32"/>
      <c r="B149" s="32"/>
      <c r="C149" s="186"/>
      <c r="D149" s="16"/>
      <c r="E149" s="214"/>
      <c r="F149" s="212"/>
      <c r="G149" s="209"/>
      <c r="H149" s="209"/>
    </row>
    <row r="150" spans="1:11" x14ac:dyDescent="0.2">
      <c r="A150" s="32"/>
      <c r="B150" s="36" t="s">
        <v>309</v>
      </c>
      <c r="C150" s="186">
        <v>3</v>
      </c>
      <c r="D150" s="23" t="s">
        <v>11</v>
      </c>
      <c r="E150" s="214"/>
      <c r="F150" s="212"/>
      <c r="G150" s="209"/>
      <c r="H150" s="209"/>
    </row>
    <row r="151" spans="1:11" x14ac:dyDescent="0.2">
      <c r="A151" s="32"/>
      <c r="B151" s="36" t="s">
        <v>310</v>
      </c>
      <c r="C151" s="186">
        <f>10*5*4</f>
        <v>200</v>
      </c>
      <c r="D151" s="23" t="s">
        <v>311</v>
      </c>
      <c r="E151" s="214"/>
      <c r="F151" s="212"/>
      <c r="G151" s="209"/>
      <c r="H151" s="209"/>
    </row>
    <row r="152" spans="1:11" ht="15.75" x14ac:dyDescent="0.2">
      <c r="A152" s="32"/>
      <c r="B152" s="40" t="s">
        <v>0</v>
      </c>
      <c r="C152" s="187">
        <f>C151*C150</f>
        <v>600</v>
      </c>
      <c r="D152" s="182" t="s">
        <v>352</v>
      </c>
      <c r="E152" s="214"/>
      <c r="F152" s="212"/>
      <c r="G152" s="209"/>
      <c r="H152" s="209"/>
    </row>
    <row r="153" spans="1:11" ht="15.75" thickBot="1" x14ac:dyDescent="0.25">
      <c r="A153" s="32"/>
      <c r="B153" s="36"/>
      <c r="C153" s="186"/>
      <c r="D153" s="16"/>
      <c r="E153" s="214"/>
      <c r="F153" s="212"/>
      <c r="G153" s="209"/>
      <c r="H153" s="209"/>
      <c r="J153" s="6"/>
      <c r="K153" s="6"/>
    </row>
    <row r="154" spans="1:11" s="6" customFormat="1" ht="29.45" customHeight="1" x14ac:dyDescent="0.2">
      <c r="A154" s="175" t="s">
        <v>546</v>
      </c>
      <c r="B154" s="307" t="s">
        <v>312</v>
      </c>
      <c r="C154" s="307"/>
      <c r="D154" s="307"/>
      <c r="E154" s="307"/>
      <c r="F154" s="307"/>
      <c r="G154" s="208"/>
      <c r="H154" s="208"/>
      <c r="I154" s="206"/>
    </row>
    <row r="155" spans="1:11" x14ac:dyDescent="0.2">
      <c r="A155" s="32"/>
      <c r="B155" s="36"/>
      <c r="C155" s="186"/>
      <c r="D155" s="16"/>
      <c r="E155" s="214"/>
      <c r="F155" s="212"/>
      <c r="G155" s="209"/>
      <c r="H155" s="209"/>
    </row>
    <row r="156" spans="1:11" x14ac:dyDescent="0.2">
      <c r="A156" s="32"/>
      <c r="B156" s="36" t="s">
        <v>309</v>
      </c>
      <c r="C156" s="186">
        <v>3</v>
      </c>
      <c r="D156" s="23" t="s">
        <v>11</v>
      </c>
      <c r="E156" s="214"/>
      <c r="F156" s="212"/>
      <c r="G156" s="209"/>
      <c r="H156" s="209"/>
    </row>
    <row r="157" spans="1:11" x14ac:dyDescent="0.2">
      <c r="A157" s="32"/>
      <c r="B157" s="36" t="s">
        <v>310</v>
      </c>
      <c r="C157" s="186">
        <f>10*5*4</f>
        <v>200</v>
      </c>
      <c r="D157" s="23" t="s">
        <v>311</v>
      </c>
      <c r="E157" s="214"/>
      <c r="F157" s="212"/>
      <c r="G157" s="209"/>
      <c r="H157" s="209"/>
    </row>
    <row r="158" spans="1:11" ht="15.75" x14ac:dyDescent="0.2">
      <c r="A158" s="32"/>
      <c r="B158" s="40" t="s">
        <v>0</v>
      </c>
      <c r="C158" s="187">
        <f>C157*C156</f>
        <v>600</v>
      </c>
      <c r="D158" s="182" t="s">
        <v>352</v>
      </c>
      <c r="E158" s="214"/>
      <c r="F158" s="212"/>
      <c r="G158" s="209"/>
      <c r="H158" s="209"/>
    </row>
    <row r="159" spans="1:11" ht="15.75" thickBot="1" x14ac:dyDescent="0.25">
      <c r="A159" s="32"/>
      <c r="B159" s="36"/>
      <c r="C159" s="186"/>
      <c r="D159" s="16"/>
      <c r="E159" s="214"/>
      <c r="F159" s="212"/>
      <c r="G159" s="209"/>
      <c r="H159" s="209"/>
      <c r="J159" s="6"/>
      <c r="K159" s="6"/>
    </row>
    <row r="160" spans="1:11" s="6" customFormat="1" ht="29.45" customHeight="1" x14ac:dyDescent="0.2">
      <c r="A160" s="175" t="s">
        <v>547</v>
      </c>
      <c r="B160" s="307" t="s">
        <v>353</v>
      </c>
      <c r="C160" s="307"/>
      <c r="D160" s="307"/>
      <c r="E160" s="307"/>
      <c r="F160" s="307"/>
      <c r="G160" s="208"/>
      <c r="H160" s="208"/>
      <c r="I160" s="206"/>
    </row>
    <row r="161" spans="1:11" x14ac:dyDescent="0.2">
      <c r="A161" s="185"/>
      <c r="B161" s="32"/>
      <c r="C161" s="186"/>
      <c r="D161" s="16"/>
      <c r="E161" s="214"/>
      <c r="F161" s="212"/>
      <c r="G161" s="209"/>
      <c r="H161" s="209"/>
    </row>
    <row r="162" spans="1:11" ht="15.75" x14ac:dyDescent="0.2">
      <c r="A162" s="185"/>
      <c r="B162" s="40" t="s">
        <v>0</v>
      </c>
      <c r="C162" s="187">
        <v>528.92999999999995</v>
      </c>
      <c r="D162" s="182" t="s">
        <v>1</v>
      </c>
      <c r="E162" s="305" t="s">
        <v>336</v>
      </c>
      <c r="F162" s="305"/>
      <c r="G162" s="305"/>
      <c r="H162" s="209"/>
    </row>
    <row r="163" spans="1:11" ht="15.75" thickBot="1" x14ac:dyDescent="0.25">
      <c r="A163" s="185"/>
      <c r="B163" s="36"/>
      <c r="C163" s="186"/>
      <c r="D163" s="16"/>
      <c r="E163" s="214"/>
      <c r="F163" s="212"/>
      <c r="G163" s="209"/>
      <c r="H163" s="209"/>
      <c r="J163" s="6"/>
      <c r="K163" s="6"/>
    </row>
    <row r="164" spans="1:11" s="6" customFormat="1" ht="29.45" customHeight="1" x14ac:dyDescent="0.2">
      <c r="A164" s="175" t="s">
        <v>548</v>
      </c>
      <c r="B164" s="307" t="s">
        <v>333</v>
      </c>
      <c r="C164" s="307"/>
      <c r="D164" s="307"/>
      <c r="E164" s="307"/>
      <c r="F164" s="307"/>
      <c r="G164" s="208"/>
      <c r="H164" s="208"/>
      <c r="I164" s="206"/>
    </row>
    <row r="165" spans="1:11" x14ac:dyDescent="0.2">
      <c r="A165" s="185"/>
      <c r="B165" s="32"/>
      <c r="C165" s="186"/>
      <c r="D165" s="16"/>
      <c r="E165" s="214"/>
      <c r="F165" s="212"/>
      <c r="G165" s="209"/>
      <c r="H165" s="209"/>
    </row>
    <row r="166" spans="1:11" ht="15.75" x14ac:dyDescent="0.2">
      <c r="A166" s="185"/>
      <c r="B166" s="40" t="s">
        <v>0</v>
      </c>
      <c r="C166" s="187">
        <v>1476.1</v>
      </c>
      <c r="D166" s="182" t="s">
        <v>1</v>
      </c>
      <c r="E166" s="305" t="s">
        <v>336</v>
      </c>
      <c r="F166" s="305"/>
      <c r="G166" s="305"/>
      <c r="H166" s="209"/>
    </row>
    <row r="167" spans="1:11" ht="15.75" thickBot="1" x14ac:dyDescent="0.25">
      <c r="A167" s="185"/>
      <c r="B167" s="36"/>
      <c r="C167" s="186"/>
      <c r="D167" s="16"/>
      <c r="E167" s="214"/>
      <c r="F167" s="212"/>
      <c r="G167" s="209"/>
      <c r="H167" s="209"/>
      <c r="J167" s="6"/>
      <c r="K167" s="6"/>
    </row>
    <row r="168" spans="1:11" s="6" customFormat="1" ht="29.45" customHeight="1" x14ac:dyDescent="0.2">
      <c r="A168" s="175" t="s">
        <v>549</v>
      </c>
      <c r="B168" s="307" t="s">
        <v>342</v>
      </c>
      <c r="C168" s="307"/>
      <c r="D168" s="307"/>
      <c r="E168" s="307"/>
      <c r="F168" s="307"/>
      <c r="G168" s="208"/>
      <c r="H168" s="208"/>
      <c r="I168" s="206"/>
    </row>
    <row r="169" spans="1:11" x14ac:dyDescent="0.2">
      <c r="A169" s="185"/>
      <c r="B169" s="32"/>
      <c r="C169" s="186"/>
      <c r="D169" s="16"/>
      <c r="E169" s="228"/>
      <c r="F169" s="212"/>
      <c r="G169" s="209"/>
      <c r="H169" s="209"/>
    </row>
    <row r="170" spans="1:11" ht="15.75" x14ac:dyDescent="0.2">
      <c r="A170" s="185"/>
      <c r="B170" s="40" t="s">
        <v>0</v>
      </c>
      <c r="C170" s="187">
        <f>232.07+168.53</f>
        <v>400.6</v>
      </c>
      <c r="D170" s="182" t="s">
        <v>1</v>
      </c>
      <c r="E170" s="305" t="s">
        <v>336</v>
      </c>
      <c r="F170" s="305"/>
      <c r="G170" s="305"/>
      <c r="H170" s="209"/>
    </row>
    <row r="171" spans="1:11" ht="15.75" thickBot="1" x14ac:dyDescent="0.25">
      <c r="A171" s="185"/>
      <c r="B171" s="36"/>
      <c r="C171" s="186"/>
      <c r="D171" s="16"/>
      <c r="E171" s="228"/>
      <c r="F171" s="212"/>
      <c r="G171" s="209"/>
      <c r="H171" s="209"/>
      <c r="J171" s="6"/>
      <c r="K171" s="6"/>
    </row>
    <row r="172" spans="1:11" s="6" customFormat="1" ht="24.6" customHeight="1" thickBot="1" x14ac:dyDescent="0.25">
      <c r="A172" s="174" t="s">
        <v>385</v>
      </c>
      <c r="B172" s="308" t="s">
        <v>292</v>
      </c>
      <c r="C172" s="308"/>
      <c r="D172" s="308"/>
      <c r="E172" s="308"/>
      <c r="F172" s="308"/>
      <c r="G172" s="207"/>
      <c r="H172" s="207"/>
      <c r="I172" s="206"/>
      <c r="J172" s="8"/>
      <c r="K172" s="8"/>
    </row>
    <row r="173" spans="1:11" s="6" customFormat="1" ht="29.45" customHeight="1" x14ac:dyDescent="0.2">
      <c r="A173" s="175" t="s">
        <v>550</v>
      </c>
      <c r="B173" s="307" t="s">
        <v>848</v>
      </c>
      <c r="C173" s="307"/>
      <c r="D173" s="307"/>
      <c r="E173" s="307"/>
      <c r="F173" s="307"/>
      <c r="G173" s="208"/>
      <c r="H173" s="208"/>
      <c r="I173" s="206"/>
    </row>
    <row r="174" spans="1:11" x14ac:dyDescent="0.2">
      <c r="A174" s="185"/>
      <c r="B174" s="36"/>
      <c r="C174" s="186"/>
      <c r="D174" s="16"/>
      <c r="E174" s="214"/>
      <c r="F174" s="212"/>
      <c r="G174" s="209"/>
      <c r="H174" s="209"/>
    </row>
    <row r="175" spans="1:11" x14ac:dyDescent="0.2">
      <c r="A175" s="185"/>
      <c r="B175" s="36" t="s">
        <v>293</v>
      </c>
      <c r="C175" s="186">
        <v>879.2</v>
      </c>
      <c r="D175" s="16" t="s">
        <v>2</v>
      </c>
      <c r="E175" s="305" t="s">
        <v>336</v>
      </c>
      <c r="F175" s="305"/>
      <c r="G175" s="305"/>
      <c r="H175" s="209"/>
    </row>
    <row r="176" spans="1:11" x14ac:dyDescent="0.2">
      <c r="A176" s="185"/>
      <c r="B176" s="36" t="s">
        <v>294</v>
      </c>
      <c r="C176" s="186">
        <f>87.6+73.19</f>
        <v>160.79</v>
      </c>
      <c r="D176" s="16" t="s">
        <v>2</v>
      </c>
      <c r="E176" s="305"/>
      <c r="F176" s="305"/>
      <c r="G176" s="305"/>
      <c r="H176" s="209"/>
    </row>
    <row r="177" spans="1:11" ht="15.75" x14ac:dyDescent="0.2">
      <c r="A177" s="185"/>
      <c r="B177" s="40" t="s">
        <v>295</v>
      </c>
      <c r="C177" s="240">
        <f>C175+C176</f>
        <v>1039.99</v>
      </c>
      <c r="D177" s="182" t="s">
        <v>2</v>
      </c>
      <c r="E177" s="210"/>
      <c r="F177" s="212"/>
      <c r="G177" s="209"/>
      <c r="H177" s="209"/>
    </row>
    <row r="178" spans="1:11" ht="15.75" thickBot="1" x14ac:dyDescent="0.25">
      <c r="A178" s="185"/>
      <c r="B178" s="36"/>
      <c r="C178" s="186"/>
      <c r="D178" s="16"/>
      <c r="E178" s="214"/>
      <c r="F178" s="212"/>
      <c r="G178" s="209"/>
      <c r="H178" s="209"/>
      <c r="J178" s="6"/>
      <c r="K178" s="6"/>
    </row>
    <row r="179" spans="1:11" s="6" customFormat="1" ht="29.45" customHeight="1" x14ac:dyDescent="0.2">
      <c r="A179" s="175" t="s">
        <v>551</v>
      </c>
      <c r="B179" s="307" t="s">
        <v>852</v>
      </c>
      <c r="C179" s="307"/>
      <c r="D179" s="307"/>
      <c r="E179" s="307"/>
      <c r="F179" s="307"/>
      <c r="G179" s="208"/>
      <c r="H179" s="208"/>
      <c r="I179" s="206"/>
    </row>
    <row r="180" spans="1:11" x14ac:dyDescent="0.2">
      <c r="A180" s="185"/>
      <c r="B180" s="36"/>
      <c r="C180" s="186"/>
      <c r="D180" s="16"/>
      <c r="E180" s="214"/>
      <c r="F180" s="212"/>
      <c r="G180" s="209"/>
      <c r="H180" s="209"/>
    </row>
    <row r="181" spans="1:11" ht="15.75" x14ac:dyDescent="0.2">
      <c r="A181" s="185"/>
      <c r="B181" s="40" t="s">
        <v>293</v>
      </c>
      <c r="C181" s="187">
        <v>741.24</v>
      </c>
      <c r="D181" s="182" t="s">
        <v>2</v>
      </c>
      <c r="E181" s="210" t="s">
        <v>336</v>
      </c>
      <c r="F181" s="212"/>
      <c r="G181" s="209"/>
      <c r="H181" s="209"/>
    </row>
    <row r="182" spans="1:11" ht="15.75" thickBot="1" x14ac:dyDescent="0.25">
      <c r="A182" s="185"/>
      <c r="B182" s="36"/>
      <c r="C182" s="186"/>
      <c r="D182" s="16"/>
      <c r="E182" s="214"/>
      <c r="F182" s="212"/>
      <c r="G182" s="209"/>
      <c r="H182" s="209"/>
      <c r="J182" s="6"/>
      <c r="K182" s="6"/>
    </row>
    <row r="183" spans="1:11" s="6" customFormat="1" ht="29.45" customHeight="1" x14ac:dyDescent="0.2">
      <c r="A183" s="175" t="s">
        <v>552</v>
      </c>
      <c r="B183" s="307" t="s">
        <v>851</v>
      </c>
      <c r="C183" s="307"/>
      <c r="D183" s="307"/>
      <c r="E183" s="307"/>
      <c r="F183" s="307"/>
      <c r="G183" s="208"/>
      <c r="H183" s="208"/>
      <c r="I183" s="206"/>
    </row>
    <row r="184" spans="1:11" x14ac:dyDescent="0.2">
      <c r="A184" s="185"/>
      <c r="B184" s="36"/>
      <c r="C184" s="186"/>
      <c r="D184" s="16"/>
      <c r="E184" s="214"/>
      <c r="F184" s="212"/>
      <c r="G184" s="209"/>
      <c r="H184" s="209"/>
    </row>
    <row r="185" spans="1:11" ht="15.75" x14ac:dyDescent="0.2">
      <c r="A185" s="185"/>
      <c r="B185" s="40" t="s">
        <v>293</v>
      </c>
      <c r="C185" s="187">
        <v>969.42</v>
      </c>
      <c r="D185" s="182" t="s">
        <v>2</v>
      </c>
      <c r="E185" s="305" t="s">
        <v>336</v>
      </c>
      <c r="F185" s="305"/>
      <c r="G185" s="305"/>
      <c r="H185" s="209"/>
    </row>
    <row r="186" spans="1:11" ht="15.75" thickBot="1" x14ac:dyDescent="0.25">
      <c r="A186" s="185"/>
      <c r="B186" s="36"/>
      <c r="C186" s="186"/>
      <c r="D186" s="16"/>
      <c r="E186" s="214"/>
      <c r="F186" s="212"/>
      <c r="G186" s="209"/>
      <c r="H186" s="209"/>
      <c r="J186" s="6"/>
      <c r="K186" s="6"/>
    </row>
    <row r="187" spans="1:11" s="6" customFormat="1" ht="29.45" customHeight="1" x14ac:dyDescent="0.2">
      <c r="A187" s="175" t="s">
        <v>553</v>
      </c>
      <c r="B187" s="307" t="s">
        <v>849</v>
      </c>
      <c r="C187" s="307"/>
      <c r="D187" s="307"/>
      <c r="E187" s="307"/>
      <c r="F187" s="307"/>
      <c r="G187" s="208"/>
      <c r="H187" s="208"/>
      <c r="I187" s="206"/>
    </row>
    <row r="188" spans="1:11" x14ac:dyDescent="0.2">
      <c r="A188" s="185"/>
      <c r="B188" s="36"/>
      <c r="C188" s="186"/>
      <c r="D188" s="16"/>
      <c r="E188" s="214"/>
      <c r="F188" s="212"/>
      <c r="G188" s="209"/>
      <c r="H188" s="209"/>
    </row>
    <row r="189" spans="1:11" x14ac:dyDescent="0.2">
      <c r="A189" s="185"/>
      <c r="B189" s="36" t="s">
        <v>296</v>
      </c>
      <c r="C189" s="186">
        <f>18.05</f>
        <v>18.05</v>
      </c>
      <c r="D189" s="16" t="s">
        <v>2</v>
      </c>
      <c r="E189" s="305" t="s">
        <v>336</v>
      </c>
      <c r="F189" s="305"/>
      <c r="G189" s="305"/>
      <c r="H189" s="209"/>
    </row>
    <row r="190" spans="1:11" x14ac:dyDescent="0.2">
      <c r="A190" s="185"/>
      <c r="B190" s="36" t="s">
        <v>351</v>
      </c>
      <c r="C190" s="186">
        <f>79.8+64.78</f>
        <v>144.57999999999998</v>
      </c>
      <c r="D190" s="16" t="s">
        <v>2</v>
      </c>
      <c r="E190" s="305"/>
      <c r="F190" s="305"/>
      <c r="G190" s="305"/>
      <c r="H190" s="209"/>
    </row>
    <row r="191" spans="1:11" ht="15.75" x14ac:dyDescent="0.2">
      <c r="A191" s="185"/>
      <c r="B191" s="40" t="s">
        <v>329</v>
      </c>
      <c r="C191" s="187">
        <f>SUM(C189:C190)</f>
        <v>162.63</v>
      </c>
      <c r="D191" s="182" t="s">
        <v>2</v>
      </c>
      <c r="E191" s="305"/>
      <c r="F191" s="305"/>
      <c r="G191" s="305"/>
      <c r="H191" s="209"/>
    </row>
    <row r="192" spans="1:11" ht="15.75" thickBot="1" x14ac:dyDescent="0.25">
      <c r="A192" s="185"/>
      <c r="B192" s="36"/>
      <c r="C192" s="186"/>
      <c r="D192" s="16"/>
      <c r="E192" s="214"/>
      <c r="F192" s="212"/>
      <c r="G192" s="209"/>
      <c r="H192" s="209"/>
      <c r="J192" s="6"/>
      <c r="K192" s="6"/>
    </row>
    <row r="193" spans="1:11" s="6" customFormat="1" ht="29.45" customHeight="1" x14ac:dyDescent="0.2">
      <c r="A193" s="175" t="s">
        <v>554</v>
      </c>
      <c r="B193" s="307" t="s">
        <v>853</v>
      </c>
      <c r="C193" s="307"/>
      <c r="D193" s="307"/>
      <c r="E193" s="307"/>
      <c r="F193" s="307"/>
      <c r="G193" s="208"/>
      <c r="H193" s="208"/>
      <c r="I193" s="206"/>
    </row>
    <row r="194" spans="1:11" x14ac:dyDescent="0.2">
      <c r="A194" s="185"/>
      <c r="B194" s="36"/>
      <c r="C194" s="186"/>
      <c r="D194" s="16"/>
      <c r="E194" s="214"/>
      <c r="F194" s="212"/>
      <c r="G194" s="209"/>
      <c r="H194" s="209"/>
    </row>
    <row r="195" spans="1:11" ht="15.75" x14ac:dyDescent="0.2">
      <c r="A195" s="185"/>
      <c r="B195" s="40" t="s">
        <v>296</v>
      </c>
      <c r="C195" s="187">
        <v>794.81</v>
      </c>
      <c r="D195" s="182" t="s">
        <v>2</v>
      </c>
      <c r="E195" s="305" t="s">
        <v>336</v>
      </c>
      <c r="F195" s="305"/>
      <c r="G195" s="305"/>
      <c r="H195" s="209"/>
    </row>
    <row r="196" spans="1:11" ht="15.75" thickBot="1" x14ac:dyDescent="0.25">
      <c r="A196" s="185"/>
      <c r="B196" s="36"/>
      <c r="C196" s="186"/>
      <c r="D196" s="16"/>
      <c r="E196" s="214"/>
      <c r="F196" s="212"/>
      <c r="G196" s="209"/>
      <c r="H196" s="209"/>
      <c r="J196" s="6"/>
      <c r="K196" s="6"/>
    </row>
    <row r="197" spans="1:11" s="6" customFormat="1" ht="29.45" customHeight="1" x14ac:dyDescent="0.2">
      <c r="A197" s="175" t="s">
        <v>555</v>
      </c>
      <c r="B197" s="307" t="s">
        <v>850</v>
      </c>
      <c r="C197" s="307"/>
      <c r="D197" s="307"/>
      <c r="E197" s="307"/>
      <c r="F197" s="307"/>
      <c r="G197" s="208"/>
      <c r="H197" s="208"/>
      <c r="I197" s="206"/>
    </row>
    <row r="198" spans="1:11" x14ac:dyDescent="0.2">
      <c r="A198" s="185"/>
      <c r="B198" s="36"/>
      <c r="C198" s="186"/>
      <c r="D198" s="16"/>
      <c r="E198" s="214"/>
      <c r="F198" s="212"/>
      <c r="G198" s="209"/>
      <c r="H198" s="209"/>
    </row>
    <row r="199" spans="1:11" ht="15.75" x14ac:dyDescent="0.2">
      <c r="A199" s="185"/>
      <c r="B199" s="40" t="s">
        <v>296</v>
      </c>
      <c r="C199" s="187">
        <v>502.25</v>
      </c>
      <c r="D199" s="182" t="s">
        <v>2</v>
      </c>
      <c r="E199" s="305" t="s">
        <v>336</v>
      </c>
      <c r="F199" s="305"/>
      <c r="G199" s="305"/>
      <c r="H199" s="209"/>
    </row>
    <row r="200" spans="1:11" ht="15.75" thickBot="1" x14ac:dyDescent="0.25">
      <c r="A200" s="185"/>
      <c r="B200" s="36"/>
      <c r="C200" s="186"/>
      <c r="D200" s="16"/>
      <c r="E200" s="214"/>
      <c r="F200" s="212"/>
      <c r="G200" s="209"/>
      <c r="H200" s="209"/>
      <c r="J200" s="6"/>
      <c r="K200" s="6"/>
    </row>
    <row r="201" spans="1:11" s="6" customFormat="1" ht="29.45" customHeight="1" x14ac:dyDescent="0.2">
      <c r="A201" s="175" t="s">
        <v>556</v>
      </c>
      <c r="B201" s="307" t="s">
        <v>854</v>
      </c>
      <c r="C201" s="307"/>
      <c r="D201" s="307"/>
      <c r="E201" s="307"/>
      <c r="F201" s="307"/>
      <c r="G201" s="208"/>
      <c r="H201" s="208"/>
      <c r="I201" s="206"/>
    </row>
    <row r="202" spans="1:11" x14ac:dyDescent="0.2">
      <c r="A202" s="185"/>
      <c r="B202" s="36"/>
      <c r="C202" s="186"/>
      <c r="D202" s="16"/>
      <c r="E202" s="214"/>
      <c r="F202" s="212"/>
      <c r="G202" s="209"/>
      <c r="H202" s="209"/>
    </row>
    <row r="203" spans="1:11" ht="15.75" x14ac:dyDescent="0.2">
      <c r="A203" s="185"/>
      <c r="B203" s="40" t="s">
        <v>296</v>
      </c>
      <c r="C203" s="187">
        <v>38.630000000000003</v>
      </c>
      <c r="D203" s="182" t="s">
        <v>2</v>
      </c>
      <c r="E203" s="305" t="s">
        <v>336</v>
      </c>
      <c r="F203" s="305"/>
      <c r="G203" s="305"/>
      <c r="H203" s="209"/>
    </row>
    <row r="204" spans="1:11" ht="15.75" thickBot="1" x14ac:dyDescent="0.25">
      <c r="A204" s="185"/>
      <c r="B204" s="36"/>
      <c r="C204" s="186"/>
      <c r="D204" s="16"/>
      <c r="E204" s="214"/>
      <c r="F204" s="212"/>
      <c r="G204" s="209"/>
      <c r="H204" s="209"/>
      <c r="J204" s="6"/>
      <c r="K204" s="6"/>
    </row>
    <row r="205" spans="1:11" s="6" customFormat="1" ht="29.45" customHeight="1" x14ac:dyDescent="0.2">
      <c r="A205" s="175" t="s">
        <v>557</v>
      </c>
      <c r="B205" s="307" t="s">
        <v>330</v>
      </c>
      <c r="C205" s="307"/>
      <c r="D205" s="307"/>
      <c r="E205" s="307"/>
      <c r="F205" s="307"/>
      <c r="G205" s="208"/>
      <c r="H205" s="208"/>
      <c r="I205" s="206"/>
    </row>
    <row r="206" spans="1:11" x14ac:dyDescent="0.2">
      <c r="A206" s="185"/>
      <c r="B206" s="36"/>
      <c r="C206" s="186"/>
      <c r="D206" s="16"/>
      <c r="E206" s="214"/>
      <c r="F206" s="212"/>
      <c r="G206" s="209"/>
      <c r="H206" s="209"/>
    </row>
    <row r="207" spans="1:11" x14ac:dyDescent="0.2">
      <c r="A207" s="185"/>
      <c r="B207" s="36" t="s">
        <v>297</v>
      </c>
      <c r="C207" s="241">
        <f>C177+C181+C185</f>
        <v>2750.65</v>
      </c>
      <c r="D207" s="16" t="s">
        <v>2</v>
      </c>
      <c r="E207" s="305" t="s">
        <v>298</v>
      </c>
      <c r="F207" s="305"/>
      <c r="G207" s="305"/>
      <c r="H207" s="209"/>
    </row>
    <row r="208" spans="1:11" x14ac:dyDescent="0.2">
      <c r="A208" s="185"/>
      <c r="B208" s="36" t="s">
        <v>299</v>
      </c>
      <c r="C208" s="241">
        <f>C203+C195+C191+C199</f>
        <v>1498.32</v>
      </c>
      <c r="D208" s="16" t="s">
        <v>2</v>
      </c>
      <c r="E208" s="305" t="s">
        <v>300</v>
      </c>
      <c r="F208" s="305"/>
      <c r="G208" s="305"/>
      <c r="H208" s="209"/>
    </row>
    <row r="209" spans="1:11" x14ac:dyDescent="0.2">
      <c r="A209" s="185"/>
      <c r="B209" s="36" t="s">
        <v>301</v>
      </c>
      <c r="C209" s="186">
        <v>0.9</v>
      </c>
      <c r="D209" s="16"/>
      <c r="E209" s="305"/>
      <c r="F209" s="305"/>
      <c r="G209" s="305"/>
      <c r="H209" s="209"/>
    </row>
    <row r="210" spans="1:11" x14ac:dyDescent="0.2">
      <c r="A210" s="185"/>
      <c r="B210" s="36" t="s">
        <v>302</v>
      </c>
      <c r="C210" s="241">
        <f>C208/C209</f>
        <v>1664.8</v>
      </c>
      <c r="D210" s="16" t="s">
        <v>2</v>
      </c>
      <c r="E210" s="305" t="s">
        <v>303</v>
      </c>
      <c r="F210" s="305"/>
      <c r="G210" s="305"/>
      <c r="H210" s="209"/>
    </row>
    <row r="211" spans="1:11" ht="15" customHeight="1" x14ac:dyDescent="0.2">
      <c r="A211" s="185"/>
      <c r="B211" s="36" t="s">
        <v>304</v>
      </c>
      <c r="C211" s="241">
        <f>C207-C210</f>
        <v>1085.8500000000001</v>
      </c>
      <c r="D211" s="16" t="s">
        <v>2</v>
      </c>
      <c r="E211" s="305" t="s">
        <v>305</v>
      </c>
      <c r="F211" s="305"/>
      <c r="G211" s="305"/>
      <c r="H211" s="209"/>
    </row>
    <row r="212" spans="1:11" x14ac:dyDescent="0.2">
      <c r="A212" s="185"/>
      <c r="B212" s="36" t="s">
        <v>74</v>
      </c>
      <c r="C212" s="186">
        <v>30</v>
      </c>
      <c r="D212" s="23" t="s">
        <v>75</v>
      </c>
      <c r="E212" s="214"/>
      <c r="F212" s="212"/>
      <c r="G212" s="209"/>
      <c r="H212" s="209"/>
    </row>
    <row r="213" spans="1:11" ht="15.75" x14ac:dyDescent="0.2">
      <c r="A213" s="185"/>
      <c r="B213" s="40" t="s">
        <v>16</v>
      </c>
      <c r="C213" s="187">
        <f>C211*(C212+100)/100</f>
        <v>1411.6050000000002</v>
      </c>
      <c r="D213" s="182" t="s">
        <v>2</v>
      </c>
      <c r="E213" s="214"/>
      <c r="F213" s="212"/>
      <c r="G213" s="209"/>
      <c r="H213" s="209"/>
    </row>
    <row r="214" spans="1:11" ht="15.75" thickBot="1" x14ac:dyDescent="0.25">
      <c r="A214" s="185"/>
      <c r="B214" s="36"/>
      <c r="C214" s="186"/>
      <c r="D214" s="16"/>
      <c r="E214" s="214"/>
      <c r="F214" s="212"/>
      <c r="G214" s="209"/>
      <c r="H214" s="209"/>
      <c r="J214" s="6"/>
      <c r="K214" s="6"/>
    </row>
    <row r="215" spans="1:11" s="6" customFormat="1" ht="29.45" customHeight="1" x14ac:dyDescent="0.2">
      <c r="A215" s="175" t="s">
        <v>558</v>
      </c>
      <c r="B215" s="307" t="s">
        <v>77</v>
      </c>
      <c r="C215" s="307"/>
      <c r="D215" s="307"/>
      <c r="E215" s="307"/>
      <c r="F215" s="307"/>
      <c r="G215" s="208"/>
      <c r="H215" s="208"/>
      <c r="I215" s="206"/>
    </row>
    <row r="216" spans="1:11" x14ac:dyDescent="0.2">
      <c r="A216" s="185"/>
      <c r="B216" s="36"/>
      <c r="C216" s="186"/>
      <c r="D216" s="16"/>
      <c r="E216" s="214"/>
      <c r="F216" s="212"/>
      <c r="G216" s="209"/>
      <c r="H216" s="209"/>
    </row>
    <row r="217" spans="1:11" x14ac:dyDescent="0.2">
      <c r="A217" s="185"/>
      <c r="B217" s="36" t="s">
        <v>95</v>
      </c>
      <c r="C217" s="241">
        <f>C213</f>
        <v>1411.6050000000002</v>
      </c>
      <c r="D217" s="16" t="s">
        <v>2</v>
      </c>
      <c r="E217" s="305" t="str">
        <f>"QUANTIDADE DO ITEM "&amp;A205</f>
        <v>QUANTIDADE DO ITEM 4.3.8</v>
      </c>
      <c r="F217" s="305"/>
      <c r="G217" s="305"/>
      <c r="H217" s="209"/>
    </row>
    <row r="218" spans="1:11" x14ac:dyDescent="0.2">
      <c r="A218" s="185"/>
      <c r="B218" s="36" t="s">
        <v>306</v>
      </c>
      <c r="C218" s="241">
        <v>2.4</v>
      </c>
      <c r="D218" s="16" t="s">
        <v>96</v>
      </c>
      <c r="E218" s="214" t="s">
        <v>80</v>
      </c>
      <c r="F218" s="212"/>
      <c r="G218" s="209"/>
      <c r="H218" s="209"/>
    </row>
    <row r="219" spans="1:11" ht="15.75" x14ac:dyDescent="0.2">
      <c r="A219" s="185"/>
      <c r="B219" s="40" t="s">
        <v>16</v>
      </c>
      <c r="C219" s="240">
        <f>C217*C218</f>
        <v>3387.8520000000003</v>
      </c>
      <c r="D219" s="182" t="s">
        <v>344</v>
      </c>
      <c r="E219" s="214"/>
      <c r="F219" s="212"/>
      <c r="G219" s="209"/>
      <c r="H219" s="209"/>
    </row>
    <row r="220" spans="1:11" ht="15.75" thickBot="1" x14ac:dyDescent="0.25">
      <c r="A220" s="185"/>
      <c r="B220" s="36"/>
      <c r="C220" s="186"/>
      <c r="D220" s="16" t="s">
        <v>307</v>
      </c>
      <c r="E220" s="214"/>
      <c r="F220" s="212"/>
      <c r="G220" s="209"/>
      <c r="H220" s="209"/>
      <c r="J220" s="6"/>
      <c r="K220" s="6"/>
    </row>
    <row r="221" spans="1:11" s="6" customFormat="1" ht="29.45" customHeight="1" x14ac:dyDescent="0.2">
      <c r="A221" s="175" t="s">
        <v>559</v>
      </c>
      <c r="B221" s="307" t="s">
        <v>91</v>
      </c>
      <c r="C221" s="307"/>
      <c r="D221" s="307"/>
      <c r="E221" s="307"/>
      <c r="F221" s="307"/>
      <c r="G221" s="208"/>
      <c r="H221" s="208"/>
      <c r="I221" s="206"/>
    </row>
    <row r="222" spans="1:11" x14ac:dyDescent="0.2">
      <c r="A222" s="185"/>
      <c r="B222" s="36"/>
      <c r="C222" s="186"/>
      <c r="D222" s="16"/>
      <c r="E222" s="214"/>
      <c r="F222" s="212"/>
      <c r="G222" s="209"/>
      <c r="H222" s="209"/>
    </row>
    <row r="223" spans="1:11" ht="15.75" x14ac:dyDescent="0.2">
      <c r="A223" s="185"/>
      <c r="B223" s="40" t="s">
        <v>95</v>
      </c>
      <c r="C223" s="240">
        <f>C213</f>
        <v>1411.6050000000002</v>
      </c>
      <c r="D223" s="180" t="s">
        <v>2</v>
      </c>
      <c r="E223" s="305" t="str">
        <f>"QUANTIDADE DO ITEM "&amp;A205</f>
        <v>QUANTIDADE DO ITEM 4.3.8</v>
      </c>
      <c r="F223" s="305"/>
      <c r="G223" s="305"/>
      <c r="H223" s="209"/>
    </row>
    <row r="224" spans="1:11" ht="15.75" thickBot="1" x14ac:dyDescent="0.25">
      <c r="A224" s="185"/>
      <c r="B224" s="32"/>
      <c r="C224" s="186"/>
      <c r="D224" s="177"/>
      <c r="E224" s="214"/>
      <c r="F224" s="212"/>
      <c r="G224" s="209"/>
      <c r="H224" s="209"/>
      <c r="J224" s="6"/>
      <c r="K224" s="6"/>
    </row>
    <row r="225" spans="1:11" s="6" customFormat="1" ht="24.6" customHeight="1" thickBot="1" x14ac:dyDescent="0.25">
      <c r="A225" s="174" t="s">
        <v>386</v>
      </c>
      <c r="B225" s="308" t="s">
        <v>313</v>
      </c>
      <c r="C225" s="308"/>
      <c r="D225" s="308"/>
      <c r="E225" s="308"/>
      <c r="F225" s="308"/>
      <c r="G225" s="207"/>
      <c r="H225" s="207"/>
      <c r="I225" s="206"/>
      <c r="J225" s="8"/>
      <c r="K225" s="8"/>
    </row>
    <row r="226" spans="1:11" s="6" customFormat="1" ht="29.45" customHeight="1" x14ac:dyDescent="0.2">
      <c r="A226" s="175" t="s">
        <v>560</v>
      </c>
      <c r="B226" s="307" t="s">
        <v>314</v>
      </c>
      <c r="C226" s="307"/>
      <c r="D226" s="307"/>
      <c r="E226" s="307"/>
      <c r="F226" s="307"/>
      <c r="G226" s="208"/>
      <c r="H226" s="208"/>
      <c r="I226" s="206"/>
    </row>
    <row r="227" spans="1:11" x14ac:dyDescent="0.2">
      <c r="A227" s="185"/>
      <c r="B227" s="36"/>
      <c r="C227" s="186"/>
      <c r="D227" s="16"/>
      <c r="E227" s="305"/>
      <c r="F227" s="305"/>
      <c r="G227" s="305"/>
      <c r="H227" s="209"/>
    </row>
    <row r="228" spans="1:11" ht="15.75" x14ac:dyDescent="0.2">
      <c r="A228" s="185"/>
      <c r="B228" s="40" t="s">
        <v>315</v>
      </c>
      <c r="C228" s="187">
        <v>249.02</v>
      </c>
      <c r="D228" s="182" t="s">
        <v>2</v>
      </c>
      <c r="E228" s="305" t="s">
        <v>336</v>
      </c>
      <c r="F228" s="305"/>
      <c r="G228" s="305"/>
      <c r="H228" s="209"/>
    </row>
    <row r="229" spans="1:11" ht="15.75" thickBot="1" x14ac:dyDescent="0.25">
      <c r="A229" s="185"/>
      <c r="B229" s="36"/>
      <c r="C229" s="186"/>
      <c r="D229" s="16"/>
      <c r="E229" s="214"/>
      <c r="F229" s="212"/>
      <c r="G229" s="209"/>
      <c r="H229" s="209"/>
      <c r="J229" s="6"/>
      <c r="K229" s="6"/>
    </row>
    <row r="230" spans="1:11" s="6" customFormat="1" ht="29.45" customHeight="1" x14ac:dyDescent="0.2">
      <c r="A230" s="175" t="s">
        <v>561</v>
      </c>
      <c r="B230" s="307" t="s">
        <v>98</v>
      </c>
      <c r="C230" s="307"/>
      <c r="D230" s="307"/>
      <c r="E230" s="307"/>
      <c r="F230" s="307"/>
      <c r="G230" s="208"/>
      <c r="H230" s="208"/>
      <c r="I230" s="206"/>
    </row>
    <row r="231" spans="1:11" x14ac:dyDescent="0.2">
      <c r="A231" s="185"/>
      <c r="B231" s="36"/>
      <c r="C231" s="186"/>
      <c r="D231" s="16"/>
      <c r="E231" s="214"/>
      <c r="F231" s="212"/>
      <c r="G231" s="209"/>
      <c r="H231" s="209"/>
    </row>
    <row r="232" spans="1:11" ht="15.75" x14ac:dyDescent="0.2">
      <c r="A232" s="185"/>
      <c r="B232" s="40" t="s">
        <v>99</v>
      </c>
      <c r="C232" s="187">
        <v>29.31</v>
      </c>
      <c r="D232" s="182" t="s">
        <v>2</v>
      </c>
      <c r="E232" s="305" t="s">
        <v>336</v>
      </c>
      <c r="F232" s="305"/>
      <c r="G232" s="305"/>
      <c r="H232" s="209"/>
    </row>
    <row r="233" spans="1:11" ht="15.75" thickBot="1" x14ac:dyDescent="0.25">
      <c r="A233" s="185"/>
      <c r="B233" s="36"/>
      <c r="C233" s="186"/>
      <c r="D233" s="16"/>
      <c r="E233" s="214"/>
      <c r="F233" s="212"/>
      <c r="G233" s="209"/>
      <c r="H233" s="209"/>
      <c r="J233" s="6"/>
      <c r="K233" s="6"/>
    </row>
    <row r="234" spans="1:11" s="6" customFormat="1" ht="29.45" customHeight="1" x14ac:dyDescent="0.2">
      <c r="A234" s="175" t="s">
        <v>562</v>
      </c>
      <c r="B234" s="307" t="s">
        <v>316</v>
      </c>
      <c r="C234" s="307"/>
      <c r="D234" s="307"/>
      <c r="E234" s="307"/>
      <c r="F234" s="307"/>
      <c r="G234" s="208"/>
      <c r="H234" s="208"/>
      <c r="I234" s="206"/>
    </row>
    <row r="235" spans="1:11" x14ac:dyDescent="0.2">
      <c r="A235" s="185"/>
      <c r="B235" s="36"/>
      <c r="C235" s="186"/>
      <c r="D235" s="16"/>
      <c r="E235" s="214"/>
      <c r="F235" s="212"/>
      <c r="G235" s="209"/>
      <c r="H235" s="209"/>
    </row>
    <row r="236" spans="1:11" ht="15.75" x14ac:dyDescent="0.2">
      <c r="A236" s="185"/>
      <c r="B236" s="40" t="s">
        <v>317</v>
      </c>
      <c r="C236" s="187">
        <v>293.07</v>
      </c>
      <c r="D236" s="182" t="s">
        <v>2</v>
      </c>
      <c r="E236" s="305" t="s">
        <v>336</v>
      </c>
      <c r="F236" s="305"/>
      <c r="G236" s="305"/>
      <c r="H236" s="209"/>
    </row>
    <row r="237" spans="1:11" ht="15.75" thickBot="1" x14ac:dyDescent="0.25">
      <c r="A237" s="185"/>
      <c r="B237" s="36"/>
      <c r="C237" s="186"/>
      <c r="D237" s="16"/>
      <c r="E237" s="214"/>
      <c r="F237" s="212"/>
      <c r="G237" s="209"/>
      <c r="H237" s="209"/>
      <c r="J237" s="6"/>
      <c r="K237" s="6"/>
    </row>
    <row r="238" spans="1:11" s="6" customFormat="1" ht="29.45" customHeight="1" x14ac:dyDescent="0.2">
      <c r="A238" s="175" t="s">
        <v>563</v>
      </c>
      <c r="B238" s="307" t="s">
        <v>100</v>
      </c>
      <c r="C238" s="307"/>
      <c r="D238" s="307"/>
      <c r="E238" s="307"/>
      <c r="F238" s="307"/>
      <c r="G238" s="208"/>
      <c r="H238" s="208"/>
      <c r="I238" s="206"/>
    </row>
    <row r="239" spans="1:11" x14ac:dyDescent="0.2">
      <c r="A239" s="185"/>
      <c r="B239" s="36"/>
      <c r="C239" s="186"/>
      <c r="D239" s="16"/>
      <c r="E239" s="214"/>
      <c r="F239" s="212"/>
      <c r="G239" s="209"/>
      <c r="H239" s="209"/>
    </row>
    <row r="240" spans="1:11" x14ac:dyDescent="0.2">
      <c r="A240" s="185"/>
      <c r="B240" s="36" t="str">
        <f>B232</f>
        <v>Volume de lastro de brita</v>
      </c>
      <c r="C240" s="186">
        <f>C232</f>
        <v>29.31</v>
      </c>
      <c r="D240" s="16" t="s">
        <v>2</v>
      </c>
      <c r="E240" s="305" t="str">
        <f>"QUANTIDADE DO ITEM "&amp;A230</f>
        <v>QUANTIDADE DO ITEM 4.4.2</v>
      </c>
      <c r="F240" s="305"/>
      <c r="G240" s="305"/>
      <c r="H240" s="209"/>
    </row>
    <row r="241" spans="1:11" x14ac:dyDescent="0.2">
      <c r="A241" s="185"/>
      <c r="B241" s="36" t="s">
        <v>131</v>
      </c>
      <c r="C241" s="186">
        <v>1.05</v>
      </c>
      <c r="D241" s="16"/>
      <c r="E241" s="210"/>
      <c r="F241" s="210"/>
      <c r="G241" s="210"/>
      <c r="H241" s="209"/>
    </row>
    <row r="242" spans="1:11" x14ac:dyDescent="0.2">
      <c r="A242" s="185"/>
      <c r="B242" s="188" t="s">
        <v>74</v>
      </c>
      <c r="C242" s="186">
        <v>30</v>
      </c>
      <c r="D242" s="16" t="s">
        <v>75</v>
      </c>
      <c r="E242" s="214"/>
      <c r="F242" s="212"/>
      <c r="G242" s="209"/>
      <c r="H242" s="209"/>
    </row>
    <row r="243" spans="1:11" x14ac:dyDescent="0.2">
      <c r="A243" s="185"/>
      <c r="B243" s="36" t="str">
        <f>B236</f>
        <v>Volume de emassamento com rachão</v>
      </c>
      <c r="C243" s="186">
        <f>C236</f>
        <v>293.07</v>
      </c>
      <c r="D243" s="16" t="s">
        <v>2</v>
      </c>
      <c r="E243" s="305" t="str">
        <f>"QUANTIDADE DO ITEM "&amp;A234</f>
        <v>QUANTIDADE DO ITEM 4.4.3</v>
      </c>
      <c r="F243" s="305"/>
      <c r="G243" s="305"/>
      <c r="H243" s="209"/>
    </row>
    <row r="244" spans="1:11" x14ac:dyDescent="0.2">
      <c r="A244" s="185"/>
      <c r="B244" s="36" t="s">
        <v>131</v>
      </c>
      <c r="C244" s="186">
        <v>1.1000000000000001</v>
      </c>
      <c r="D244" s="16"/>
      <c r="E244" s="210"/>
      <c r="F244" s="210"/>
      <c r="G244" s="210"/>
      <c r="H244" s="209"/>
    </row>
    <row r="245" spans="1:11" x14ac:dyDescent="0.2">
      <c r="A245" s="185"/>
      <c r="B245" s="188" t="s">
        <v>74</v>
      </c>
      <c r="C245" s="186">
        <v>50</v>
      </c>
      <c r="D245" s="16" t="s">
        <v>75</v>
      </c>
      <c r="E245" s="214"/>
      <c r="F245" s="212"/>
      <c r="G245" s="209"/>
      <c r="H245" s="209"/>
    </row>
    <row r="246" spans="1:11" ht="15.75" x14ac:dyDescent="0.2">
      <c r="A246" s="185"/>
      <c r="B246" s="40" t="s">
        <v>0</v>
      </c>
      <c r="C246" s="187">
        <f>(C240)*C241*((C242+100)/100)+(C243*C244)*((C245+100)/100)</f>
        <v>523.57365000000004</v>
      </c>
      <c r="D246" s="182" t="s">
        <v>2</v>
      </c>
      <c r="E246" s="214"/>
      <c r="F246" s="212"/>
      <c r="G246" s="209"/>
      <c r="H246" s="209"/>
    </row>
    <row r="247" spans="1:11" ht="15.75" thickBot="1" x14ac:dyDescent="0.25">
      <c r="A247" s="185"/>
      <c r="B247" s="36"/>
      <c r="C247" s="186"/>
      <c r="D247" s="16"/>
      <c r="E247" s="214"/>
      <c r="F247" s="212"/>
      <c r="G247" s="209"/>
      <c r="H247" s="209"/>
      <c r="J247" s="6"/>
      <c r="K247" s="6"/>
    </row>
    <row r="248" spans="1:11" s="6" customFormat="1" ht="29.45" customHeight="1" x14ac:dyDescent="0.2">
      <c r="A248" s="175" t="s">
        <v>564</v>
      </c>
      <c r="B248" s="307" t="s">
        <v>77</v>
      </c>
      <c r="C248" s="307"/>
      <c r="D248" s="307"/>
      <c r="E248" s="307"/>
      <c r="F248" s="307"/>
      <c r="G248" s="208"/>
      <c r="H248" s="208"/>
      <c r="I248" s="206"/>
    </row>
    <row r="249" spans="1:11" x14ac:dyDescent="0.2">
      <c r="A249" s="185"/>
      <c r="B249" s="36"/>
      <c r="C249" s="186"/>
      <c r="D249" s="16"/>
      <c r="E249" s="214"/>
      <c r="F249" s="212"/>
      <c r="G249" s="209"/>
      <c r="H249" s="209"/>
    </row>
    <row r="250" spans="1:11" x14ac:dyDescent="0.2">
      <c r="A250" s="185"/>
      <c r="B250" s="36" t="s">
        <v>95</v>
      </c>
      <c r="C250" s="186">
        <f>C246</f>
        <v>523.57365000000004</v>
      </c>
      <c r="D250" s="16" t="s">
        <v>2</v>
      </c>
      <c r="E250" s="305" t="str">
        <f>"QUANTIDADE DO ITEM "&amp;A238</f>
        <v>QUANTIDADE DO ITEM 4.4.4</v>
      </c>
      <c r="F250" s="305"/>
      <c r="G250" s="305"/>
      <c r="H250" s="209"/>
    </row>
    <row r="251" spans="1:11" x14ac:dyDescent="0.2">
      <c r="A251" s="185"/>
      <c r="B251" s="36" t="s">
        <v>79</v>
      </c>
      <c r="C251" s="186">
        <v>3.75</v>
      </c>
      <c r="D251" s="16" t="s">
        <v>96</v>
      </c>
      <c r="E251" s="305" t="s">
        <v>80</v>
      </c>
      <c r="F251" s="305"/>
      <c r="G251" s="305"/>
      <c r="H251" s="209"/>
    </row>
    <row r="252" spans="1:11" ht="15.75" x14ac:dyDescent="0.2">
      <c r="A252" s="185"/>
      <c r="B252" s="40" t="s">
        <v>0</v>
      </c>
      <c r="C252" s="240">
        <f>C251*C250</f>
        <v>1963.4011875000001</v>
      </c>
      <c r="D252" s="182" t="s">
        <v>344</v>
      </c>
      <c r="E252" s="214"/>
      <c r="F252" s="212"/>
      <c r="G252" s="209"/>
      <c r="H252" s="209"/>
    </row>
    <row r="253" spans="1:11" ht="15.75" thickBot="1" x14ac:dyDescent="0.25">
      <c r="A253" s="185"/>
      <c r="B253" s="32"/>
      <c r="C253" s="186"/>
      <c r="D253" s="16"/>
      <c r="E253" s="214"/>
      <c r="F253" s="212"/>
      <c r="G253" s="209"/>
      <c r="H253" s="209"/>
      <c r="J253" s="6"/>
      <c r="K253" s="6"/>
    </row>
    <row r="254" spans="1:11" s="6" customFormat="1" ht="24.6" customHeight="1" thickBot="1" x14ac:dyDescent="0.25">
      <c r="A254" s="174" t="s">
        <v>387</v>
      </c>
      <c r="B254" s="308" t="s">
        <v>102</v>
      </c>
      <c r="C254" s="308"/>
      <c r="D254" s="308"/>
      <c r="E254" s="308"/>
      <c r="F254" s="308"/>
      <c r="G254" s="207"/>
      <c r="H254" s="207"/>
      <c r="I254" s="206"/>
      <c r="J254" s="8"/>
      <c r="K254" s="8"/>
    </row>
    <row r="255" spans="1:11" s="6" customFormat="1" ht="29.45" customHeight="1" x14ac:dyDescent="0.2">
      <c r="A255" s="175" t="s">
        <v>565</v>
      </c>
      <c r="B255" s="307" t="s">
        <v>855</v>
      </c>
      <c r="C255" s="307"/>
      <c r="D255" s="307"/>
      <c r="E255" s="307"/>
      <c r="F255" s="307"/>
      <c r="G255" s="208"/>
      <c r="H255" s="208"/>
      <c r="I255" s="206"/>
    </row>
    <row r="256" spans="1:11" x14ac:dyDescent="0.2">
      <c r="A256" s="185"/>
      <c r="B256" s="36"/>
      <c r="C256" s="186"/>
      <c r="D256" s="16"/>
      <c r="E256" s="214"/>
      <c r="F256" s="212"/>
      <c r="G256" s="209"/>
      <c r="H256" s="209"/>
    </row>
    <row r="257" spans="1:11" ht="15.75" x14ac:dyDescent="0.2">
      <c r="A257" s="185"/>
      <c r="B257" s="40" t="s">
        <v>318</v>
      </c>
      <c r="C257" s="187">
        <v>60</v>
      </c>
      <c r="D257" s="182" t="s">
        <v>12</v>
      </c>
      <c r="E257" s="214" t="s">
        <v>85</v>
      </c>
      <c r="F257" s="212"/>
      <c r="G257" s="209"/>
      <c r="H257" s="209"/>
    </row>
    <row r="258" spans="1:11" ht="15.75" thickBot="1" x14ac:dyDescent="0.25">
      <c r="A258" s="185"/>
      <c r="B258" s="36"/>
      <c r="C258" s="186"/>
      <c r="D258" s="16"/>
      <c r="E258" s="214"/>
      <c r="F258" s="212"/>
      <c r="G258" s="209"/>
      <c r="H258" s="209"/>
      <c r="J258" s="6"/>
      <c r="K258" s="6"/>
    </row>
    <row r="259" spans="1:11" s="6" customFormat="1" ht="29.45" customHeight="1" x14ac:dyDescent="0.2">
      <c r="A259" s="175" t="s">
        <v>566</v>
      </c>
      <c r="B259" s="307" t="s">
        <v>856</v>
      </c>
      <c r="C259" s="307"/>
      <c r="D259" s="307"/>
      <c r="E259" s="307"/>
      <c r="F259" s="307"/>
      <c r="G259" s="208"/>
      <c r="H259" s="208"/>
      <c r="I259" s="206"/>
    </row>
    <row r="260" spans="1:11" x14ac:dyDescent="0.2">
      <c r="A260" s="185"/>
      <c r="B260" s="36"/>
      <c r="C260" s="186"/>
      <c r="D260" s="16"/>
      <c r="E260" s="214"/>
      <c r="F260" s="212"/>
      <c r="G260" s="209"/>
      <c r="H260" s="209"/>
    </row>
    <row r="261" spans="1:11" ht="15.75" x14ac:dyDescent="0.2">
      <c r="A261" s="185"/>
      <c r="B261" s="40" t="s">
        <v>318</v>
      </c>
      <c r="C261" s="187">
        <v>60</v>
      </c>
      <c r="D261" s="182" t="s">
        <v>12</v>
      </c>
      <c r="E261" s="214" t="str">
        <f>"QUANTIDADE DO ITEM "&amp;A255</f>
        <v>QUANTIDADE DO ITEM 4.5.1</v>
      </c>
      <c r="F261" s="212"/>
      <c r="G261" s="209"/>
      <c r="H261" s="209"/>
    </row>
    <row r="262" spans="1:11" ht="15.75" thickBot="1" x14ac:dyDescent="0.25">
      <c r="A262" s="185"/>
      <c r="B262" s="36"/>
      <c r="C262" s="186"/>
      <c r="D262" s="16"/>
      <c r="E262" s="214"/>
      <c r="F262" s="212"/>
      <c r="G262" s="209"/>
      <c r="H262" s="209"/>
      <c r="J262" s="6"/>
      <c r="K262" s="6"/>
    </row>
    <row r="263" spans="1:11" s="6" customFormat="1" ht="29.45" customHeight="1" x14ac:dyDescent="0.2">
      <c r="A263" s="175" t="s">
        <v>567</v>
      </c>
      <c r="B263" s="307" t="s">
        <v>857</v>
      </c>
      <c r="C263" s="307"/>
      <c r="D263" s="307"/>
      <c r="E263" s="307"/>
      <c r="F263" s="307"/>
      <c r="G263" s="208"/>
      <c r="H263" s="208"/>
      <c r="I263" s="206"/>
    </row>
    <row r="264" spans="1:11" x14ac:dyDescent="0.2">
      <c r="A264" s="185"/>
      <c r="B264" s="36"/>
      <c r="C264" s="186"/>
      <c r="D264" s="16"/>
      <c r="E264" s="214"/>
      <c r="F264" s="212"/>
      <c r="G264" s="209"/>
      <c r="H264" s="209"/>
    </row>
    <row r="265" spans="1:11" ht="15.75" x14ac:dyDescent="0.2">
      <c r="A265" s="185"/>
      <c r="B265" s="40" t="s">
        <v>318</v>
      </c>
      <c r="C265" s="187">
        <v>43</v>
      </c>
      <c r="D265" s="182" t="s">
        <v>12</v>
      </c>
      <c r="E265" s="214" t="s">
        <v>85</v>
      </c>
      <c r="F265" s="212"/>
      <c r="G265" s="209"/>
      <c r="H265" s="209"/>
    </row>
    <row r="266" spans="1:11" ht="15.75" thickBot="1" x14ac:dyDescent="0.25">
      <c r="A266" s="185"/>
      <c r="B266" s="36"/>
      <c r="C266" s="186"/>
      <c r="D266" s="16"/>
      <c r="E266" s="214"/>
      <c r="F266" s="212"/>
      <c r="G266" s="209"/>
      <c r="H266" s="209"/>
      <c r="J266" s="6"/>
      <c r="K266" s="6"/>
    </row>
    <row r="267" spans="1:11" s="6" customFormat="1" ht="29.45" customHeight="1" x14ac:dyDescent="0.2">
      <c r="A267" s="175" t="s">
        <v>568</v>
      </c>
      <c r="B267" s="307" t="s">
        <v>847</v>
      </c>
      <c r="C267" s="307"/>
      <c r="D267" s="307"/>
      <c r="E267" s="307"/>
      <c r="F267" s="307"/>
      <c r="G267" s="208"/>
      <c r="H267" s="208"/>
      <c r="I267" s="206"/>
    </row>
    <row r="268" spans="1:11" x14ac:dyDescent="0.2">
      <c r="A268" s="185"/>
      <c r="B268" s="36"/>
      <c r="C268" s="186"/>
      <c r="D268" s="16"/>
      <c r="E268" s="214"/>
      <c r="F268" s="212"/>
      <c r="G268" s="209"/>
      <c r="H268" s="209"/>
    </row>
    <row r="269" spans="1:11" ht="15.75" x14ac:dyDescent="0.2">
      <c r="A269" s="185"/>
      <c r="B269" s="40" t="s">
        <v>318</v>
      </c>
      <c r="C269" s="187">
        <v>43</v>
      </c>
      <c r="D269" s="182" t="s">
        <v>12</v>
      </c>
      <c r="E269" s="214" t="str">
        <f>"QUANTIDADE DO ITEM "&amp;A263</f>
        <v>QUANTIDADE DO ITEM 4.5.3</v>
      </c>
      <c r="F269" s="212"/>
      <c r="G269" s="209"/>
      <c r="H269" s="209"/>
    </row>
    <row r="270" spans="1:11" ht="15.75" thickBot="1" x14ac:dyDescent="0.25">
      <c r="A270" s="185"/>
      <c r="B270" s="36"/>
      <c r="C270" s="186"/>
      <c r="D270" s="16"/>
      <c r="E270" s="214"/>
      <c r="F270" s="212"/>
      <c r="G270" s="209"/>
      <c r="H270" s="209"/>
      <c r="J270" s="6"/>
      <c r="K270" s="6"/>
    </row>
    <row r="271" spans="1:11" s="6" customFormat="1" ht="29.45" customHeight="1" x14ac:dyDescent="0.2">
      <c r="A271" s="175" t="s">
        <v>569</v>
      </c>
      <c r="B271" s="307" t="s">
        <v>858</v>
      </c>
      <c r="C271" s="307"/>
      <c r="D271" s="307"/>
      <c r="E271" s="307"/>
      <c r="F271" s="307"/>
      <c r="G271" s="208"/>
      <c r="H271" s="208"/>
      <c r="I271" s="206"/>
    </row>
    <row r="272" spans="1:11" x14ac:dyDescent="0.2">
      <c r="A272" s="185"/>
      <c r="B272" s="36"/>
      <c r="C272" s="186"/>
      <c r="D272" s="16"/>
      <c r="E272" s="214"/>
      <c r="F272" s="212"/>
      <c r="G272" s="209"/>
      <c r="H272" s="209"/>
    </row>
    <row r="273" spans="1:11" ht="15.75" x14ac:dyDescent="0.2">
      <c r="A273" s="185"/>
      <c r="B273" s="40" t="s">
        <v>318</v>
      </c>
      <c r="C273" s="187">
        <v>12</v>
      </c>
      <c r="D273" s="182" t="s">
        <v>12</v>
      </c>
      <c r="E273" s="214" t="s">
        <v>85</v>
      </c>
      <c r="F273" s="212"/>
      <c r="G273" s="209"/>
      <c r="H273" s="209"/>
    </row>
    <row r="274" spans="1:11" ht="15.75" thickBot="1" x14ac:dyDescent="0.25">
      <c r="A274" s="185"/>
      <c r="B274" s="36"/>
      <c r="C274" s="186"/>
      <c r="D274" s="16"/>
      <c r="E274" s="214"/>
      <c r="F274" s="212"/>
      <c r="G274" s="209"/>
      <c r="H274" s="209"/>
      <c r="J274" s="6"/>
      <c r="K274" s="6"/>
    </row>
    <row r="275" spans="1:11" s="6" customFormat="1" ht="29.45" customHeight="1" x14ac:dyDescent="0.2">
      <c r="A275" s="175" t="s">
        <v>570</v>
      </c>
      <c r="B275" s="307" t="s">
        <v>859</v>
      </c>
      <c r="C275" s="307"/>
      <c r="D275" s="307"/>
      <c r="E275" s="307"/>
      <c r="F275" s="307"/>
      <c r="G275" s="208"/>
      <c r="H275" s="208"/>
      <c r="I275" s="206"/>
    </row>
    <row r="276" spans="1:11" x14ac:dyDescent="0.2">
      <c r="A276" s="185"/>
      <c r="B276" s="36"/>
      <c r="C276" s="186"/>
      <c r="D276" s="16"/>
      <c r="E276" s="214"/>
      <c r="F276" s="212"/>
      <c r="G276" s="209"/>
      <c r="H276" s="209"/>
    </row>
    <row r="277" spans="1:11" ht="15.75" x14ac:dyDescent="0.2">
      <c r="A277" s="185"/>
      <c r="B277" s="40" t="s">
        <v>318</v>
      </c>
      <c r="C277" s="187">
        <v>12</v>
      </c>
      <c r="D277" s="182" t="s">
        <v>12</v>
      </c>
      <c r="E277" s="214" t="str">
        <f>"QUANTIDADE DO ITEM "&amp;A271</f>
        <v>QUANTIDADE DO ITEM 4.5.5</v>
      </c>
      <c r="F277" s="212"/>
      <c r="G277" s="209"/>
      <c r="H277" s="209"/>
    </row>
    <row r="278" spans="1:11" ht="15.75" thickBot="1" x14ac:dyDescent="0.25">
      <c r="A278" s="185"/>
      <c r="B278" s="36"/>
      <c r="C278" s="186"/>
      <c r="D278" s="16"/>
      <c r="E278" s="214"/>
      <c r="F278" s="212"/>
      <c r="G278" s="209"/>
      <c r="H278" s="209"/>
      <c r="J278" s="6"/>
      <c r="K278" s="6"/>
    </row>
    <row r="279" spans="1:11" s="6" customFormat="1" ht="29.45" customHeight="1" x14ac:dyDescent="0.2">
      <c r="A279" s="175" t="s">
        <v>571</v>
      </c>
      <c r="B279" s="307" t="s">
        <v>860</v>
      </c>
      <c r="C279" s="307"/>
      <c r="D279" s="307"/>
      <c r="E279" s="307"/>
      <c r="F279" s="307"/>
      <c r="G279" s="208"/>
      <c r="H279" s="208"/>
      <c r="I279" s="206"/>
    </row>
    <row r="280" spans="1:11" x14ac:dyDescent="0.2">
      <c r="A280" s="185"/>
      <c r="B280" s="36"/>
      <c r="C280" s="186"/>
      <c r="D280" s="16"/>
      <c r="E280" s="214"/>
      <c r="F280" s="212"/>
      <c r="G280" s="209"/>
      <c r="H280" s="209"/>
    </row>
    <row r="281" spans="1:11" ht="15.75" x14ac:dyDescent="0.2">
      <c r="A281" s="185"/>
      <c r="B281" s="40" t="s">
        <v>318</v>
      </c>
      <c r="C281" s="187">
        <v>324</v>
      </c>
      <c r="D281" s="182" t="s">
        <v>12</v>
      </c>
      <c r="E281" s="214" t="s">
        <v>85</v>
      </c>
      <c r="F281" s="212"/>
      <c r="G281" s="209"/>
      <c r="H281" s="209"/>
    </row>
    <row r="282" spans="1:11" ht="15.75" thickBot="1" x14ac:dyDescent="0.25">
      <c r="A282" s="185"/>
      <c r="B282" s="36"/>
      <c r="C282" s="186"/>
      <c r="D282" s="16"/>
      <c r="E282" s="214"/>
      <c r="F282" s="212"/>
      <c r="G282" s="209"/>
      <c r="H282" s="209"/>
      <c r="J282" s="6"/>
      <c r="K282" s="6"/>
    </row>
    <row r="283" spans="1:11" s="6" customFormat="1" ht="29.45" customHeight="1" x14ac:dyDescent="0.2">
      <c r="A283" s="175" t="s">
        <v>572</v>
      </c>
      <c r="B283" s="307" t="s">
        <v>861</v>
      </c>
      <c r="C283" s="307"/>
      <c r="D283" s="307"/>
      <c r="E283" s="307"/>
      <c r="F283" s="307"/>
      <c r="G283" s="208"/>
      <c r="H283" s="208"/>
      <c r="I283" s="206"/>
    </row>
    <row r="284" spans="1:11" x14ac:dyDescent="0.2">
      <c r="A284" s="185"/>
      <c r="B284" s="36"/>
      <c r="C284" s="186"/>
      <c r="D284" s="16"/>
      <c r="E284" s="214"/>
      <c r="F284" s="212"/>
      <c r="G284" s="209"/>
      <c r="H284" s="209"/>
    </row>
    <row r="285" spans="1:11" ht="15.75" x14ac:dyDescent="0.2">
      <c r="A285" s="185"/>
      <c r="B285" s="40" t="s">
        <v>318</v>
      </c>
      <c r="C285" s="187">
        <v>324</v>
      </c>
      <c r="D285" s="182" t="s">
        <v>12</v>
      </c>
      <c r="E285" s="214" t="str">
        <f>"QUANTIDADE DO ITEM "&amp;A279</f>
        <v>QUANTIDADE DO ITEM 4.5.7</v>
      </c>
      <c r="F285" s="212"/>
      <c r="G285" s="209"/>
      <c r="H285" s="209"/>
    </row>
    <row r="286" spans="1:11" ht="15.75" thickBot="1" x14ac:dyDescent="0.25">
      <c r="A286" s="185"/>
      <c r="B286" s="36"/>
      <c r="C286" s="186"/>
      <c r="D286" s="16"/>
      <c r="E286" s="214"/>
      <c r="F286" s="212"/>
      <c r="G286" s="209"/>
      <c r="H286" s="209"/>
      <c r="J286" s="6"/>
      <c r="K286" s="6"/>
    </row>
    <row r="287" spans="1:11" s="6" customFormat="1" ht="24.6" customHeight="1" thickBot="1" x14ac:dyDescent="0.25">
      <c r="A287" s="174" t="s">
        <v>388</v>
      </c>
      <c r="B287" s="308" t="s">
        <v>235</v>
      </c>
      <c r="C287" s="308"/>
      <c r="D287" s="308"/>
      <c r="E287" s="308"/>
      <c r="F287" s="308"/>
      <c r="G287" s="207"/>
      <c r="H287" s="207"/>
      <c r="I287" s="206"/>
      <c r="J287" s="8"/>
      <c r="K287" s="8"/>
    </row>
    <row r="288" spans="1:11" s="6" customFormat="1" ht="29.45" customHeight="1" x14ac:dyDescent="0.2">
      <c r="A288" s="175" t="s">
        <v>573</v>
      </c>
      <c r="B288" s="307" t="s">
        <v>323</v>
      </c>
      <c r="C288" s="307"/>
      <c r="D288" s="307"/>
      <c r="E288" s="307"/>
      <c r="F288" s="307"/>
      <c r="G288" s="208"/>
      <c r="H288" s="208"/>
      <c r="I288" s="206"/>
    </row>
    <row r="289" spans="1:11" x14ac:dyDescent="0.2">
      <c r="A289" s="185"/>
      <c r="B289" s="32"/>
      <c r="C289" s="186"/>
      <c r="D289" s="16"/>
      <c r="E289" s="214"/>
      <c r="F289" s="212"/>
      <c r="G289" s="209"/>
      <c r="H289" s="209"/>
    </row>
    <row r="290" spans="1:11" x14ac:dyDescent="0.2">
      <c r="A290" s="185"/>
      <c r="B290" s="32" t="s">
        <v>731</v>
      </c>
      <c r="C290" s="186">
        <v>1</v>
      </c>
      <c r="D290" s="16" t="s">
        <v>71</v>
      </c>
      <c r="E290" s="214" t="s">
        <v>85</v>
      </c>
      <c r="F290" s="212"/>
      <c r="G290" s="209"/>
      <c r="H290" s="209"/>
    </row>
    <row r="291" spans="1:11" x14ac:dyDescent="0.2">
      <c r="A291" s="185"/>
      <c r="B291" s="32" t="s">
        <v>732</v>
      </c>
      <c r="C291" s="186">
        <v>7</v>
      </c>
      <c r="D291" s="16" t="s">
        <v>71</v>
      </c>
      <c r="E291" s="214" t="s">
        <v>85</v>
      </c>
      <c r="F291" s="212"/>
      <c r="G291" s="209"/>
      <c r="H291" s="209"/>
    </row>
    <row r="292" spans="1:11" ht="15.75" x14ac:dyDescent="0.2">
      <c r="A292" s="185"/>
      <c r="B292" s="40" t="s">
        <v>62</v>
      </c>
      <c r="C292" s="187">
        <v>8</v>
      </c>
      <c r="D292" s="182" t="s">
        <v>71</v>
      </c>
      <c r="E292" s="214"/>
      <c r="F292" s="212"/>
      <c r="G292" s="209"/>
      <c r="H292" s="209"/>
    </row>
    <row r="293" spans="1:11" ht="16.5" thickBot="1" x14ac:dyDescent="0.25">
      <c r="A293" s="185"/>
      <c r="B293" s="36"/>
      <c r="C293" s="187"/>
      <c r="D293" s="23"/>
      <c r="E293" s="214"/>
      <c r="F293" s="212"/>
      <c r="G293" s="209"/>
      <c r="H293" s="209"/>
      <c r="J293" s="6"/>
      <c r="K293" s="6"/>
    </row>
    <row r="294" spans="1:11" s="6" customFormat="1" ht="29.45" customHeight="1" x14ac:dyDescent="0.2">
      <c r="A294" s="175" t="s">
        <v>574</v>
      </c>
      <c r="B294" s="307" t="s">
        <v>332</v>
      </c>
      <c r="C294" s="307"/>
      <c r="D294" s="307"/>
      <c r="E294" s="307"/>
      <c r="F294" s="307"/>
      <c r="G294" s="208"/>
      <c r="H294" s="208"/>
      <c r="I294" s="206"/>
    </row>
    <row r="295" spans="1:11" x14ac:dyDescent="0.2">
      <c r="A295" s="185"/>
      <c r="B295" s="32"/>
      <c r="C295" s="186"/>
      <c r="D295" s="16"/>
      <c r="E295" s="214"/>
      <c r="F295" s="212"/>
      <c r="G295" s="209"/>
      <c r="H295" s="209"/>
    </row>
    <row r="296" spans="1:11" ht="15.75" x14ac:dyDescent="0.2">
      <c r="A296" s="185"/>
      <c r="B296" s="40" t="s">
        <v>62</v>
      </c>
      <c r="C296" s="187">
        <v>4</v>
      </c>
      <c r="D296" s="182" t="s">
        <v>71</v>
      </c>
      <c r="E296" s="214" t="s">
        <v>85</v>
      </c>
      <c r="F296" s="212"/>
      <c r="G296" s="209"/>
      <c r="H296" s="209"/>
    </row>
    <row r="297" spans="1:11" ht="16.5" thickBot="1" x14ac:dyDescent="0.25">
      <c r="A297" s="185"/>
      <c r="B297" s="36"/>
      <c r="C297" s="187"/>
      <c r="D297" s="23"/>
      <c r="E297" s="214"/>
      <c r="F297" s="212"/>
      <c r="G297" s="209"/>
      <c r="H297" s="209"/>
      <c r="J297" s="6"/>
      <c r="K297" s="6"/>
    </row>
    <row r="298" spans="1:11" s="6" customFormat="1" ht="29.45" customHeight="1" x14ac:dyDescent="0.2">
      <c r="A298" s="175" t="s">
        <v>575</v>
      </c>
      <c r="B298" s="307" t="s">
        <v>319</v>
      </c>
      <c r="C298" s="307"/>
      <c r="D298" s="307"/>
      <c r="E298" s="307"/>
      <c r="F298" s="307"/>
      <c r="G298" s="208"/>
      <c r="H298" s="208"/>
      <c r="I298" s="206"/>
    </row>
    <row r="299" spans="1:11" x14ac:dyDescent="0.2">
      <c r="A299" s="185"/>
      <c r="B299" s="32"/>
      <c r="C299" s="186"/>
      <c r="D299" s="16"/>
      <c r="E299" s="214"/>
      <c r="F299" s="212"/>
      <c r="G299" s="209"/>
      <c r="H299" s="209"/>
    </row>
    <row r="300" spans="1:11" ht="15.75" x14ac:dyDescent="0.2">
      <c r="A300" s="185"/>
      <c r="B300" s="40" t="s">
        <v>62</v>
      </c>
      <c r="C300" s="187">
        <v>8</v>
      </c>
      <c r="D300" s="182" t="s">
        <v>71</v>
      </c>
      <c r="E300" s="214" t="s">
        <v>85</v>
      </c>
      <c r="F300" s="212"/>
      <c r="G300" s="209"/>
      <c r="H300" s="209"/>
    </row>
    <row r="301" spans="1:11" ht="16.5" thickBot="1" x14ac:dyDescent="0.25">
      <c r="A301" s="185"/>
      <c r="B301" s="36"/>
      <c r="C301" s="187"/>
      <c r="D301" s="23"/>
      <c r="E301" s="214"/>
      <c r="F301" s="212"/>
      <c r="G301" s="209"/>
      <c r="H301" s="209"/>
      <c r="J301" s="6"/>
      <c r="K301" s="6"/>
    </row>
    <row r="302" spans="1:11" s="6" customFormat="1" ht="29.45" customHeight="1" x14ac:dyDescent="0.2">
      <c r="A302" s="175" t="s">
        <v>576</v>
      </c>
      <c r="B302" s="307" t="s">
        <v>324</v>
      </c>
      <c r="C302" s="307"/>
      <c r="D302" s="307"/>
      <c r="E302" s="307"/>
      <c r="F302" s="307"/>
      <c r="G302" s="208"/>
      <c r="H302" s="208"/>
      <c r="I302" s="206"/>
    </row>
    <row r="303" spans="1:11" x14ac:dyDescent="0.2">
      <c r="A303" s="185"/>
      <c r="B303" s="36"/>
      <c r="C303" s="186"/>
      <c r="D303" s="16"/>
      <c r="E303" s="214"/>
      <c r="F303" s="212"/>
      <c r="G303" s="209"/>
      <c r="H303" s="209"/>
    </row>
    <row r="304" spans="1:11" ht="15.75" x14ac:dyDescent="0.2">
      <c r="A304" s="185"/>
      <c r="B304" s="40" t="s">
        <v>62</v>
      </c>
      <c r="C304" s="187">
        <v>2</v>
      </c>
      <c r="D304" s="182" t="s">
        <v>71</v>
      </c>
      <c r="E304" s="214" t="s">
        <v>85</v>
      </c>
      <c r="F304" s="212"/>
      <c r="G304" s="209"/>
      <c r="H304" s="209"/>
    </row>
    <row r="305" spans="1:11" ht="16.5" thickBot="1" x14ac:dyDescent="0.25">
      <c r="A305" s="185"/>
      <c r="B305" s="36"/>
      <c r="C305" s="187"/>
      <c r="D305" s="23"/>
      <c r="E305" s="214"/>
      <c r="F305" s="212"/>
      <c r="G305" s="209"/>
      <c r="H305" s="209"/>
      <c r="J305" s="6"/>
      <c r="K305" s="6"/>
    </row>
    <row r="306" spans="1:11" s="6" customFormat="1" ht="29.45" customHeight="1" x14ac:dyDescent="0.2">
      <c r="A306" s="175" t="s">
        <v>577</v>
      </c>
      <c r="B306" s="307" t="s">
        <v>331</v>
      </c>
      <c r="C306" s="307"/>
      <c r="D306" s="307"/>
      <c r="E306" s="307"/>
      <c r="F306" s="307"/>
      <c r="G306" s="208"/>
      <c r="H306" s="208"/>
      <c r="I306" s="206"/>
    </row>
    <row r="307" spans="1:11" x14ac:dyDescent="0.2">
      <c r="A307" s="185"/>
      <c r="B307" s="36"/>
      <c r="C307" s="186"/>
      <c r="D307" s="16"/>
      <c r="E307" s="214"/>
      <c r="F307" s="212"/>
      <c r="G307" s="209"/>
      <c r="H307" s="209"/>
    </row>
    <row r="308" spans="1:11" ht="15.75" x14ac:dyDescent="0.2">
      <c r="A308" s="185"/>
      <c r="B308" s="40" t="s">
        <v>62</v>
      </c>
      <c r="C308" s="187">
        <v>6</v>
      </c>
      <c r="D308" s="182" t="s">
        <v>71</v>
      </c>
      <c r="E308" s="214" t="s">
        <v>85</v>
      </c>
      <c r="F308" s="212"/>
      <c r="G308" s="209"/>
      <c r="H308" s="209"/>
    </row>
    <row r="309" spans="1:11" ht="16.5" thickBot="1" x14ac:dyDescent="0.25">
      <c r="A309" s="36"/>
      <c r="B309" s="36"/>
      <c r="C309" s="187"/>
      <c r="D309" s="23"/>
      <c r="E309" s="214"/>
      <c r="F309" s="212"/>
      <c r="G309" s="209"/>
      <c r="H309" s="209"/>
      <c r="J309" s="6"/>
      <c r="K309" s="6"/>
    </row>
    <row r="310" spans="1:11" s="6" customFormat="1" ht="29.45" customHeight="1" x14ac:dyDescent="0.2">
      <c r="A310" s="175" t="s">
        <v>578</v>
      </c>
      <c r="B310" s="307" t="s">
        <v>354</v>
      </c>
      <c r="C310" s="307"/>
      <c r="D310" s="307"/>
      <c r="E310" s="307"/>
      <c r="F310" s="307"/>
      <c r="G310" s="208"/>
      <c r="H310" s="208"/>
      <c r="I310" s="206"/>
    </row>
    <row r="311" spans="1:11" x14ac:dyDescent="0.2">
      <c r="A311" s="185"/>
      <c r="B311" s="36"/>
      <c r="C311" s="186"/>
      <c r="D311" s="16"/>
      <c r="E311" s="228"/>
      <c r="F311" s="212"/>
      <c r="G311" s="209"/>
      <c r="H311" s="209"/>
    </row>
    <row r="312" spans="1:11" ht="15.75" x14ac:dyDescent="0.2">
      <c r="A312" s="185"/>
      <c r="B312" s="40" t="s">
        <v>318</v>
      </c>
      <c r="C312" s="187">
        <v>7.5</v>
      </c>
      <c r="D312" s="182" t="s">
        <v>12</v>
      </c>
      <c r="E312" s="228" t="s">
        <v>85</v>
      </c>
      <c r="F312" s="212"/>
      <c r="G312" s="209"/>
      <c r="H312" s="209"/>
    </row>
    <row r="313" spans="1:11" ht="15.75" thickBot="1" x14ac:dyDescent="0.25">
      <c r="A313" s="185"/>
      <c r="B313" s="36"/>
      <c r="C313" s="186"/>
      <c r="D313" s="16"/>
      <c r="E313" s="228"/>
      <c r="F313" s="212"/>
      <c r="G313" s="209"/>
      <c r="H313" s="209"/>
      <c r="J313" s="6"/>
      <c r="K313" s="6"/>
    </row>
    <row r="314" spans="1:11" s="6" customFormat="1" ht="29.45" customHeight="1" x14ac:dyDescent="0.2">
      <c r="A314" s="175" t="s">
        <v>579</v>
      </c>
      <c r="B314" s="307" t="s">
        <v>355</v>
      </c>
      <c r="C314" s="307"/>
      <c r="D314" s="307"/>
      <c r="E314" s="307"/>
      <c r="F314" s="307"/>
      <c r="G314" s="208"/>
      <c r="H314" s="208"/>
      <c r="I314" s="206"/>
    </row>
    <row r="315" spans="1:11" x14ac:dyDescent="0.2">
      <c r="A315" s="185"/>
      <c r="B315" s="36"/>
      <c r="C315" s="186"/>
      <c r="D315" s="16"/>
      <c r="E315" s="228"/>
      <c r="F315" s="212"/>
      <c r="G315" s="209"/>
      <c r="H315" s="209"/>
    </row>
    <row r="316" spans="1:11" ht="15.75" x14ac:dyDescent="0.2">
      <c r="A316" s="185"/>
      <c r="B316" s="40" t="s">
        <v>318</v>
      </c>
      <c r="C316" s="187">
        <f>22+28.35+10.15</f>
        <v>60.5</v>
      </c>
      <c r="D316" s="182" t="s">
        <v>12</v>
      </c>
      <c r="E316" s="228" t="s">
        <v>85</v>
      </c>
      <c r="F316" s="212"/>
      <c r="G316" s="209"/>
      <c r="H316" s="209"/>
    </row>
    <row r="317" spans="1:11" ht="15.75" thickBot="1" x14ac:dyDescent="0.25">
      <c r="A317" s="185"/>
      <c r="B317" s="36"/>
      <c r="C317" s="186"/>
      <c r="D317" s="16"/>
      <c r="E317" s="228"/>
      <c r="F317" s="212"/>
      <c r="G317" s="209"/>
      <c r="H317" s="209"/>
      <c r="J317" s="6"/>
      <c r="K317" s="6"/>
    </row>
    <row r="318" spans="1:11" s="6" customFormat="1" ht="30" customHeight="1" thickBot="1" x14ac:dyDescent="0.25">
      <c r="A318" s="173">
        <v>5</v>
      </c>
      <c r="B318" s="312" t="s">
        <v>291</v>
      </c>
      <c r="C318" s="312"/>
      <c r="D318" s="312"/>
      <c r="E318" s="312"/>
      <c r="F318" s="312"/>
      <c r="G318" s="205"/>
      <c r="H318" s="205"/>
      <c r="I318" s="206"/>
    </row>
    <row r="319" spans="1:11" s="6" customFormat="1" ht="24.6" customHeight="1" thickBot="1" x14ac:dyDescent="0.25">
      <c r="A319" s="174" t="s">
        <v>364</v>
      </c>
      <c r="B319" s="308" t="s">
        <v>104</v>
      </c>
      <c r="C319" s="308"/>
      <c r="D319" s="308"/>
      <c r="E319" s="308"/>
      <c r="F319" s="308"/>
      <c r="G319" s="207"/>
      <c r="H319" s="207"/>
      <c r="I319" s="206"/>
      <c r="J319" s="8"/>
      <c r="K319" s="8"/>
    </row>
    <row r="320" spans="1:11" s="6" customFormat="1" ht="29.45" customHeight="1" x14ac:dyDescent="0.2">
      <c r="A320" s="175" t="s">
        <v>389</v>
      </c>
      <c r="B320" s="307" t="s">
        <v>129</v>
      </c>
      <c r="C320" s="307"/>
      <c r="D320" s="307"/>
      <c r="E320" s="307"/>
      <c r="F320" s="307"/>
      <c r="G320" s="208"/>
      <c r="H320" s="208"/>
      <c r="I320" s="206"/>
    </row>
    <row r="321" spans="1:14" x14ac:dyDescent="0.2">
      <c r="A321" s="32"/>
      <c r="B321" s="32"/>
      <c r="C321" s="176"/>
      <c r="D321" s="16"/>
      <c r="E321" s="214"/>
      <c r="F321" s="212"/>
      <c r="G321" s="209"/>
      <c r="H321" s="209"/>
    </row>
    <row r="322" spans="1:14" x14ac:dyDescent="0.2">
      <c r="A322" s="32"/>
      <c r="B322" s="36" t="s">
        <v>325</v>
      </c>
      <c r="C322" s="176">
        <v>492.96</v>
      </c>
      <c r="D322" s="16" t="s">
        <v>1</v>
      </c>
      <c r="E322" s="214" t="s">
        <v>270</v>
      </c>
      <c r="F322" s="212"/>
      <c r="G322" s="209"/>
      <c r="H322" s="209"/>
    </row>
    <row r="323" spans="1:14" x14ac:dyDescent="0.2">
      <c r="A323" s="32"/>
      <c r="B323" s="36" t="s">
        <v>326</v>
      </c>
      <c r="C323" s="176">
        <v>2331.8000000000002</v>
      </c>
      <c r="D323" s="16" t="s">
        <v>1</v>
      </c>
      <c r="E323" s="228" t="s">
        <v>270</v>
      </c>
      <c r="F323" s="212"/>
      <c r="G323" s="209"/>
      <c r="H323" s="209"/>
    </row>
    <row r="324" spans="1:14" x14ac:dyDescent="0.2">
      <c r="A324" s="32"/>
      <c r="B324" s="36" t="s">
        <v>94</v>
      </c>
      <c r="C324" s="176">
        <v>366.95</v>
      </c>
      <c r="D324" s="16" t="s">
        <v>1</v>
      </c>
      <c r="E324" s="305" t="s">
        <v>270</v>
      </c>
      <c r="F324" s="305"/>
      <c r="G324" s="305"/>
      <c r="H324" s="209"/>
      <c r="L324" s="152"/>
      <c r="N324" s="152">
        <v>32608.18</v>
      </c>
    </row>
    <row r="325" spans="1:14" ht="15.75" x14ac:dyDescent="0.2">
      <c r="A325" s="32"/>
      <c r="B325" s="40" t="s">
        <v>107</v>
      </c>
      <c r="C325" s="179">
        <f>C322+C323+C324</f>
        <v>3191.71</v>
      </c>
      <c r="D325" s="182" t="s">
        <v>1</v>
      </c>
      <c r="E325" s="214"/>
      <c r="F325" s="212"/>
      <c r="G325" s="209"/>
      <c r="H325" s="209"/>
    </row>
    <row r="326" spans="1:14" ht="16.5" thickBot="1" x14ac:dyDescent="0.25">
      <c r="A326" s="32"/>
      <c r="B326" s="36"/>
      <c r="C326" s="179"/>
      <c r="D326" s="23"/>
      <c r="E326" s="214"/>
      <c r="F326" s="212"/>
      <c r="G326" s="209"/>
      <c r="H326" s="209"/>
      <c r="J326" s="6"/>
      <c r="K326" s="6"/>
    </row>
    <row r="327" spans="1:14" s="6" customFormat="1" ht="29.45" customHeight="1" x14ac:dyDescent="0.2">
      <c r="A327" s="175" t="s">
        <v>390</v>
      </c>
      <c r="B327" s="307" t="s">
        <v>334</v>
      </c>
      <c r="C327" s="307"/>
      <c r="D327" s="307"/>
      <c r="E327" s="307"/>
      <c r="F327" s="307"/>
      <c r="G327" s="208"/>
      <c r="H327" s="208"/>
      <c r="I327" s="206"/>
    </row>
    <row r="328" spans="1:14" x14ac:dyDescent="0.2">
      <c r="A328" s="32"/>
      <c r="B328" s="36"/>
      <c r="C328" s="176"/>
      <c r="D328" s="16"/>
      <c r="E328" s="214"/>
      <c r="F328" s="212"/>
      <c r="G328" s="209"/>
      <c r="H328" s="209"/>
    </row>
    <row r="329" spans="1:14" x14ac:dyDescent="0.2">
      <c r="A329" s="32"/>
      <c r="B329" s="36" t="s">
        <v>108</v>
      </c>
      <c r="C329" s="176">
        <f>C325</f>
        <v>3191.71</v>
      </c>
      <c r="D329" s="16" t="s">
        <v>1</v>
      </c>
      <c r="E329" s="214" t="s">
        <v>133</v>
      </c>
      <c r="F329" s="212"/>
      <c r="G329" s="209"/>
      <c r="H329" s="209"/>
    </row>
    <row r="330" spans="1:14" x14ac:dyDescent="0.2">
      <c r="A330" s="32"/>
      <c r="B330" s="36" t="s">
        <v>72</v>
      </c>
      <c r="C330" s="176">
        <v>0.3</v>
      </c>
      <c r="D330" s="16" t="s">
        <v>12</v>
      </c>
      <c r="E330" s="214" t="s">
        <v>134</v>
      </c>
      <c r="F330" s="214"/>
      <c r="G330" s="214"/>
      <c r="H330" s="209"/>
      <c r="L330" s="152"/>
      <c r="N330" s="152">
        <v>32608.18</v>
      </c>
    </row>
    <row r="331" spans="1:14" ht="15.75" x14ac:dyDescent="0.2">
      <c r="A331" s="32"/>
      <c r="B331" s="40" t="s">
        <v>0</v>
      </c>
      <c r="C331" s="179">
        <f>C329*C330</f>
        <v>957.51299999999992</v>
      </c>
      <c r="D331" s="182" t="s">
        <v>2</v>
      </c>
      <c r="E331" s="214"/>
      <c r="F331" s="212"/>
      <c r="G331" s="209"/>
      <c r="H331" s="209"/>
      <c r="L331" s="152"/>
      <c r="N331" s="152">
        <v>90521.919999999998</v>
      </c>
    </row>
    <row r="332" spans="1:14" ht="16.5" thickBot="1" x14ac:dyDescent="0.25">
      <c r="A332" s="32"/>
      <c r="B332" s="36"/>
      <c r="C332" s="179"/>
      <c r="D332" s="23"/>
      <c r="E332" s="214"/>
      <c r="F332" s="212"/>
      <c r="G332" s="209"/>
      <c r="H332" s="209"/>
      <c r="J332" s="6"/>
      <c r="K332" s="6"/>
    </row>
    <row r="333" spans="1:14" s="6" customFormat="1" ht="29.45" customHeight="1" x14ac:dyDescent="0.2">
      <c r="A333" s="175" t="s">
        <v>580</v>
      </c>
      <c r="B333" s="307" t="s">
        <v>321</v>
      </c>
      <c r="C333" s="307"/>
      <c r="D333" s="307"/>
      <c r="E333" s="307"/>
      <c r="F333" s="307"/>
      <c r="G333" s="208"/>
      <c r="H333" s="208"/>
      <c r="I333" s="206"/>
    </row>
    <row r="334" spans="1:14" x14ac:dyDescent="0.2">
      <c r="A334" s="32"/>
      <c r="B334" s="36"/>
      <c r="C334" s="176"/>
      <c r="D334" s="16"/>
      <c r="E334" s="214"/>
      <c r="F334" s="212"/>
      <c r="G334" s="209"/>
      <c r="H334" s="209"/>
    </row>
    <row r="335" spans="1:14" x14ac:dyDescent="0.2">
      <c r="A335" s="32"/>
      <c r="B335" s="36" t="s">
        <v>325</v>
      </c>
      <c r="C335" s="176">
        <f>C322</f>
        <v>492.96</v>
      </c>
      <c r="D335" s="16" t="s">
        <v>1</v>
      </c>
      <c r="E335" s="214" t="s">
        <v>133</v>
      </c>
      <c r="F335" s="212"/>
      <c r="G335" s="209"/>
      <c r="H335" s="209"/>
    </row>
    <row r="336" spans="1:14" x14ac:dyDescent="0.2">
      <c r="A336" s="32"/>
      <c r="B336" s="36" t="s">
        <v>94</v>
      </c>
      <c r="C336" s="176">
        <v>366.95</v>
      </c>
      <c r="D336" s="16" t="s">
        <v>1</v>
      </c>
      <c r="E336" s="305" t="s">
        <v>327</v>
      </c>
      <c r="F336" s="305"/>
      <c r="G336" s="305"/>
      <c r="H336" s="209"/>
      <c r="L336" s="152"/>
      <c r="N336" s="152">
        <v>32608.18</v>
      </c>
    </row>
    <row r="337" spans="1:14" x14ac:dyDescent="0.2">
      <c r="A337" s="32"/>
      <c r="B337" s="36" t="s">
        <v>72</v>
      </c>
      <c r="C337" s="176">
        <v>0.5</v>
      </c>
      <c r="D337" s="16" t="s">
        <v>12</v>
      </c>
      <c r="E337" s="214" t="s">
        <v>134</v>
      </c>
      <c r="F337" s="214"/>
      <c r="G337" s="214"/>
      <c r="H337" s="209"/>
      <c r="L337" s="152"/>
      <c r="N337" s="152">
        <v>32608.18</v>
      </c>
    </row>
    <row r="338" spans="1:14" ht="15.75" x14ac:dyDescent="0.2">
      <c r="A338" s="32"/>
      <c r="B338" s="40" t="s">
        <v>0</v>
      </c>
      <c r="C338" s="179">
        <f>(C335+C336)*C337</f>
        <v>429.95499999999998</v>
      </c>
      <c r="D338" s="182" t="s">
        <v>2</v>
      </c>
      <c r="E338" s="214"/>
      <c r="F338" s="212"/>
      <c r="G338" s="209"/>
      <c r="H338" s="209"/>
      <c r="L338" s="152"/>
      <c r="N338" s="152">
        <v>90521.919999999998</v>
      </c>
    </row>
    <row r="339" spans="1:14" ht="16.5" thickBot="1" x14ac:dyDescent="0.25">
      <c r="A339" s="32"/>
      <c r="B339" s="36"/>
      <c r="C339" s="179"/>
      <c r="D339" s="23"/>
      <c r="E339" s="214"/>
      <c r="F339" s="212"/>
      <c r="G339" s="209"/>
      <c r="H339" s="209"/>
      <c r="J339" s="6"/>
      <c r="K339" s="6"/>
    </row>
    <row r="340" spans="1:14" s="6" customFormat="1" ht="29.45" customHeight="1" x14ac:dyDescent="0.2">
      <c r="A340" s="175" t="s">
        <v>581</v>
      </c>
      <c r="B340" s="307" t="s">
        <v>100</v>
      </c>
      <c r="C340" s="307"/>
      <c r="D340" s="307"/>
      <c r="E340" s="307"/>
      <c r="F340" s="307"/>
      <c r="G340" s="208"/>
      <c r="H340" s="208"/>
      <c r="I340" s="206"/>
    </row>
    <row r="341" spans="1:14" x14ac:dyDescent="0.2">
      <c r="A341" s="32"/>
      <c r="B341" s="36"/>
      <c r="C341" s="176"/>
      <c r="D341" s="16"/>
      <c r="E341" s="214"/>
      <c r="F341" s="212"/>
      <c r="G341" s="209"/>
      <c r="H341" s="209"/>
    </row>
    <row r="342" spans="1:14" x14ac:dyDescent="0.2">
      <c r="A342" s="32"/>
      <c r="B342" s="36" t="s">
        <v>132</v>
      </c>
      <c r="C342" s="176">
        <f>C331</f>
        <v>957.51299999999992</v>
      </c>
      <c r="D342" s="16" t="s">
        <v>2</v>
      </c>
      <c r="E342" s="214" t="str">
        <f>"QUANTIDADE DO ITEM "&amp;A327</f>
        <v>QUANTIDADE DO ITEM 5.1.2</v>
      </c>
      <c r="F342" s="214"/>
      <c r="G342" s="214"/>
      <c r="H342" s="209"/>
    </row>
    <row r="343" spans="1:14" ht="15" customHeight="1" x14ac:dyDescent="0.2">
      <c r="A343" s="32"/>
      <c r="B343" s="36" t="s">
        <v>131</v>
      </c>
      <c r="C343" s="176">
        <v>1.3</v>
      </c>
      <c r="D343" s="16"/>
      <c r="E343" s="214"/>
      <c r="F343" s="214"/>
      <c r="G343" s="214"/>
      <c r="H343" s="209"/>
    </row>
    <row r="344" spans="1:14" x14ac:dyDescent="0.2">
      <c r="A344" s="32"/>
      <c r="B344" s="36" t="s">
        <v>74</v>
      </c>
      <c r="C344" s="176">
        <v>30</v>
      </c>
      <c r="D344" s="16" t="s">
        <v>75</v>
      </c>
      <c r="E344" s="221"/>
      <c r="F344" s="212"/>
      <c r="G344" s="209"/>
      <c r="H344" s="209"/>
    </row>
    <row r="345" spans="1:14" x14ac:dyDescent="0.2">
      <c r="A345" s="32"/>
      <c r="B345" s="36" t="s">
        <v>279</v>
      </c>
      <c r="C345" s="176">
        <f>C338</f>
        <v>429.95499999999998</v>
      </c>
      <c r="D345" s="16" t="s">
        <v>2</v>
      </c>
      <c r="E345" s="214" t="str">
        <f>"QUANTIDADE DO ITEM "&amp;A333</f>
        <v>QUANTIDADE DO ITEM 5.1.3</v>
      </c>
      <c r="F345" s="214"/>
      <c r="G345" s="214"/>
      <c r="H345" s="209"/>
    </row>
    <row r="346" spans="1:14" ht="15" customHeight="1" x14ac:dyDescent="0.2">
      <c r="A346" s="32"/>
      <c r="B346" s="36" t="s">
        <v>131</v>
      </c>
      <c r="C346" s="176">
        <v>1.1000000000000001</v>
      </c>
      <c r="D346" s="16"/>
      <c r="E346" s="214"/>
      <c r="F346" s="214"/>
      <c r="G346" s="214"/>
      <c r="H346" s="209"/>
    </row>
    <row r="347" spans="1:14" x14ac:dyDescent="0.2">
      <c r="A347" s="32"/>
      <c r="B347" s="36" t="s">
        <v>74</v>
      </c>
      <c r="C347" s="176">
        <v>50</v>
      </c>
      <c r="D347" s="16" t="s">
        <v>75</v>
      </c>
      <c r="E347" s="221"/>
      <c r="F347" s="212"/>
      <c r="G347" s="209"/>
      <c r="H347" s="209"/>
    </row>
    <row r="348" spans="1:14" ht="15.75" x14ac:dyDescent="0.2">
      <c r="A348" s="32"/>
      <c r="B348" s="40" t="s">
        <v>0</v>
      </c>
      <c r="C348" s="179">
        <f>(C342*C343)*((C344+100)/100)+(C345*C346)*((C347+100)/100)</f>
        <v>2327.6227200000003</v>
      </c>
      <c r="D348" s="182" t="s">
        <v>2</v>
      </c>
      <c r="E348" s="214"/>
      <c r="F348" s="212"/>
      <c r="G348" s="209"/>
      <c r="H348" s="209"/>
    </row>
    <row r="349" spans="1:14" ht="15.75" thickBot="1" x14ac:dyDescent="0.25">
      <c r="A349" s="32"/>
      <c r="B349" s="36"/>
      <c r="C349" s="176"/>
      <c r="D349" s="16"/>
      <c r="E349" s="214"/>
      <c r="F349" s="212"/>
      <c r="G349" s="209"/>
      <c r="H349" s="209"/>
      <c r="J349" s="6"/>
      <c r="K349" s="6"/>
    </row>
    <row r="350" spans="1:14" s="6" customFormat="1" ht="29.45" customHeight="1" x14ac:dyDescent="0.2">
      <c r="A350" s="175" t="s">
        <v>582</v>
      </c>
      <c r="B350" s="307" t="s">
        <v>77</v>
      </c>
      <c r="C350" s="307"/>
      <c r="D350" s="307"/>
      <c r="E350" s="307"/>
      <c r="F350" s="307"/>
      <c r="G350" s="208"/>
      <c r="H350" s="208"/>
      <c r="I350" s="206"/>
    </row>
    <row r="351" spans="1:14" x14ac:dyDescent="0.2">
      <c r="A351" s="32"/>
      <c r="B351" s="36"/>
      <c r="C351" s="176"/>
      <c r="D351" s="16"/>
      <c r="E351" s="214"/>
      <c r="F351" s="212"/>
      <c r="G351" s="209"/>
      <c r="H351" s="209"/>
    </row>
    <row r="352" spans="1:14" x14ac:dyDescent="0.2">
      <c r="A352" s="32"/>
      <c r="B352" s="36" t="s">
        <v>95</v>
      </c>
      <c r="C352" s="176">
        <f>C348</f>
        <v>2327.6227200000003</v>
      </c>
      <c r="D352" s="16" t="s">
        <v>2</v>
      </c>
      <c r="E352" s="214" t="str">
        <f>"QUANTIDADE DO ITEM "&amp;A340</f>
        <v>QUANTIDADE DO ITEM 5.1.4</v>
      </c>
      <c r="F352" s="214"/>
      <c r="G352" s="214"/>
      <c r="H352" s="209"/>
    </row>
    <row r="353" spans="1:14" x14ac:dyDescent="0.2">
      <c r="A353" s="32"/>
      <c r="B353" s="36" t="s">
        <v>79</v>
      </c>
      <c r="C353" s="176">
        <v>3.75</v>
      </c>
      <c r="D353" s="16" t="s">
        <v>96</v>
      </c>
      <c r="E353" s="214" t="s">
        <v>80</v>
      </c>
      <c r="F353" s="212"/>
      <c r="G353" s="209"/>
      <c r="H353" s="209"/>
    </row>
    <row r="354" spans="1:14" ht="15.75" x14ac:dyDescent="0.2">
      <c r="A354" s="32"/>
      <c r="B354" s="40" t="s">
        <v>0</v>
      </c>
      <c r="C354" s="179">
        <f>C353*C352</f>
        <v>8728.5852000000014</v>
      </c>
      <c r="D354" s="182" t="s">
        <v>97</v>
      </c>
      <c r="E354" s="214"/>
      <c r="F354" s="212"/>
      <c r="G354" s="209"/>
      <c r="H354" s="209"/>
    </row>
    <row r="355" spans="1:14" ht="15.75" thickBot="1" x14ac:dyDescent="0.25">
      <c r="A355" s="32"/>
      <c r="B355" s="36"/>
      <c r="C355" s="176"/>
      <c r="D355" s="16"/>
      <c r="E355" s="214"/>
      <c r="F355" s="212"/>
      <c r="G355" s="209"/>
      <c r="H355" s="209"/>
      <c r="J355" s="6"/>
      <c r="K355" s="6"/>
    </row>
    <row r="356" spans="1:14" s="6" customFormat="1" ht="29.45" customHeight="1" x14ac:dyDescent="0.2">
      <c r="A356" s="175" t="s">
        <v>583</v>
      </c>
      <c r="B356" s="307" t="s">
        <v>269</v>
      </c>
      <c r="C356" s="307"/>
      <c r="D356" s="307"/>
      <c r="E356" s="307"/>
      <c r="F356" s="307"/>
      <c r="G356" s="208"/>
      <c r="H356" s="208"/>
      <c r="I356" s="206"/>
    </row>
    <row r="357" spans="1:14" x14ac:dyDescent="0.2">
      <c r="A357" s="32"/>
      <c r="B357" s="36"/>
      <c r="C357" s="176"/>
      <c r="D357" s="16"/>
      <c r="E357" s="214"/>
      <c r="F357" s="212"/>
      <c r="G357" s="209"/>
      <c r="H357" s="209"/>
    </row>
    <row r="358" spans="1:14" x14ac:dyDescent="0.2">
      <c r="A358" s="32"/>
      <c r="B358" s="36" t="s">
        <v>325</v>
      </c>
      <c r="C358" s="176">
        <f>C322</f>
        <v>492.96</v>
      </c>
      <c r="D358" s="16" t="s">
        <v>1</v>
      </c>
      <c r="E358" s="214" t="s">
        <v>270</v>
      </c>
      <c r="F358" s="212"/>
      <c r="G358" s="209"/>
      <c r="H358" s="209"/>
    </row>
    <row r="359" spans="1:14" x14ac:dyDescent="0.2">
      <c r="A359" s="32"/>
      <c r="B359" s="36" t="s">
        <v>326</v>
      </c>
      <c r="C359" s="176">
        <f>C323</f>
        <v>2331.8000000000002</v>
      </c>
      <c r="D359" s="16" t="s">
        <v>1</v>
      </c>
      <c r="E359" s="228" t="s">
        <v>270</v>
      </c>
      <c r="F359" s="212"/>
      <c r="G359" s="209"/>
      <c r="H359" s="209"/>
    </row>
    <row r="360" spans="1:14" x14ac:dyDescent="0.2">
      <c r="A360" s="32"/>
      <c r="B360" s="36" t="s">
        <v>72</v>
      </c>
      <c r="C360" s="199">
        <v>3.5000000000000003E-2</v>
      </c>
      <c r="D360" s="16" t="s">
        <v>12</v>
      </c>
      <c r="E360" s="305"/>
      <c r="F360" s="305"/>
      <c r="G360" s="305"/>
      <c r="H360" s="209"/>
      <c r="L360" s="152"/>
      <c r="N360" s="152">
        <v>32608.18</v>
      </c>
    </row>
    <row r="361" spans="1:14" ht="15.75" x14ac:dyDescent="0.2">
      <c r="A361" s="32"/>
      <c r="B361" s="40" t="s">
        <v>0</v>
      </c>
      <c r="C361" s="179">
        <f>(C358+C359)*C360</f>
        <v>98.86660000000002</v>
      </c>
      <c r="D361" s="182" t="s">
        <v>2</v>
      </c>
      <c r="E361" s="214"/>
      <c r="F361" s="212"/>
      <c r="G361" s="209"/>
      <c r="H361" s="209"/>
      <c r="L361" s="152"/>
      <c r="N361" s="152">
        <v>90521.919999999998</v>
      </c>
    </row>
    <row r="362" spans="1:14" ht="15.75" thickBot="1" x14ac:dyDescent="0.25">
      <c r="A362" s="32"/>
      <c r="B362" s="36"/>
      <c r="C362" s="176"/>
      <c r="D362" s="16"/>
      <c r="E362" s="214"/>
      <c r="F362" s="212"/>
      <c r="G362" s="209"/>
      <c r="H362" s="209"/>
      <c r="J362" s="6"/>
      <c r="K362" s="6"/>
      <c r="L362" s="152"/>
    </row>
    <row r="363" spans="1:14" s="6" customFormat="1" ht="29.45" customHeight="1" x14ac:dyDescent="0.2">
      <c r="A363" s="175" t="s">
        <v>584</v>
      </c>
      <c r="B363" s="307" t="s">
        <v>73</v>
      </c>
      <c r="C363" s="307"/>
      <c r="D363" s="307"/>
      <c r="E363" s="307"/>
      <c r="F363" s="307"/>
      <c r="G363" s="208"/>
      <c r="H363" s="208"/>
      <c r="I363" s="206"/>
      <c r="N363" s="6">
        <f>SUM(N361:N361)</f>
        <v>90521.919999999998</v>
      </c>
    </row>
    <row r="364" spans="1:14" x14ac:dyDescent="0.2">
      <c r="A364" s="32"/>
      <c r="B364" s="36"/>
      <c r="C364" s="176"/>
      <c r="D364" s="16"/>
      <c r="E364" s="214"/>
      <c r="F364" s="212"/>
      <c r="G364" s="209"/>
      <c r="H364" s="209"/>
    </row>
    <row r="365" spans="1:14" x14ac:dyDescent="0.2">
      <c r="A365" s="32"/>
      <c r="B365" s="36" t="s">
        <v>271</v>
      </c>
      <c r="C365" s="176">
        <f>C361</f>
        <v>98.86660000000002</v>
      </c>
      <c r="D365" s="16" t="s">
        <v>2</v>
      </c>
      <c r="E365" s="214" t="str">
        <f>"ITEM "&amp;A356</f>
        <v>ITEM 5.1.6</v>
      </c>
      <c r="F365" s="214"/>
      <c r="G365" s="214"/>
      <c r="H365" s="209"/>
    </row>
    <row r="366" spans="1:14" x14ac:dyDescent="0.2">
      <c r="A366" s="32"/>
      <c r="B366" s="36" t="s">
        <v>74</v>
      </c>
      <c r="C366" s="176">
        <v>30</v>
      </c>
      <c r="D366" s="16" t="s">
        <v>75</v>
      </c>
      <c r="E366" s="214"/>
      <c r="F366" s="212"/>
      <c r="G366" s="209"/>
      <c r="H366" s="209"/>
    </row>
    <row r="367" spans="1:14" ht="15.75" x14ac:dyDescent="0.2">
      <c r="A367" s="32"/>
      <c r="B367" s="40" t="s">
        <v>0</v>
      </c>
      <c r="C367" s="179">
        <f>SUM(C365)*((C366+100)/100)</f>
        <v>128.52658000000002</v>
      </c>
      <c r="D367" s="182" t="s">
        <v>2</v>
      </c>
      <c r="E367" s="214"/>
      <c r="F367" s="212"/>
      <c r="G367" s="209"/>
      <c r="H367" s="209"/>
    </row>
    <row r="368" spans="1:14" s="6" customFormat="1" ht="15.75" thickBot="1" x14ac:dyDescent="0.25">
      <c r="A368" s="32"/>
      <c r="B368" s="36"/>
      <c r="C368" s="176"/>
      <c r="D368" s="16"/>
      <c r="E368" s="214"/>
      <c r="F368" s="212"/>
      <c r="G368" s="209"/>
      <c r="H368" s="209"/>
      <c r="I368" s="206"/>
    </row>
    <row r="369" spans="1:13" s="6" customFormat="1" ht="29.45" customHeight="1" x14ac:dyDescent="0.2">
      <c r="A369" s="175" t="s">
        <v>585</v>
      </c>
      <c r="B369" s="307" t="s">
        <v>343</v>
      </c>
      <c r="C369" s="307"/>
      <c r="D369" s="307"/>
      <c r="E369" s="307"/>
      <c r="F369" s="307"/>
      <c r="G369" s="208"/>
      <c r="H369" s="208"/>
      <c r="I369" s="206"/>
    </row>
    <row r="370" spans="1:13" x14ac:dyDescent="0.2">
      <c r="A370" s="32"/>
      <c r="B370" s="36"/>
      <c r="C370" s="176"/>
      <c r="D370" s="16"/>
      <c r="E370" s="214"/>
      <c r="F370" s="212"/>
      <c r="G370" s="209"/>
      <c r="H370" s="209"/>
      <c r="M370" s="168">
        <f>L363-N363</f>
        <v>-90521.919999999998</v>
      </c>
    </row>
    <row r="371" spans="1:13" ht="21" customHeight="1" x14ac:dyDescent="0.2">
      <c r="A371" s="32"/>
      <c r="B371" s="36" t="s">
        <v>95</v>
      </c>
      <c r="C371" s="176">
        <f>C367</f>
        <v>128.52658000000002</v>
      </c>
      <c r="D371" s="23" t="s">
        <v>2</v>
      </c>
      <c r="E371" s="214" t="str">
        <f>"ITEM "&amp;A363</f>
        <v>ITEM 5.1.7</v>
      </c>
      <c r="F371" s="214"/>
      <c r="G371" s="214"/>
      <c r="H371" s="209"/>
    </row>
    <row r="372" spans="1:13" x14ac:dyDescent="0.2">
      <c r="A372" s="32"/>
      <c r="B372" s="36" t="s">
        <v>79</v>
      </c>
      <c r="C372" s="176">
        <v>6.1</v>
      </c>
      <c r="D372" s="16" t="s">
        <v>96</v>
      </c>
      <c r="E372" s="214" t="s">
        <v>80</v>
      </c>
      <c r="F372" s="214"/>
      <c r="G372" s="214"/>
      <c r="H372" s="209"/>
    </row>
    <row r="373" spans="1:13" ht="15.75" x14ac:dyDescent="0.2">
      <c r="A373" s="32"/>
      <c r="B373" s="40" t="s">
        <v>0</v>
      </c>
      <c r="C373" s="189">
        <f>C371*C372</f>
        <v>784.01213800000005</v>
      </c>
      <c r="D373" s="182" t="s">
        <v>344</v>
      </c>
      <c r="E373" s="214"/>
      <c r="F373" s="212"/>
      <c r="G373" s="209"/>
      <c r="H373" s="209"/>
    </row>
    <row r="374" spans="1:13" ht="16.5" thickBot="1" x14ac:dyDescent="0.25">
      <c r="A374" s="32"/>
      <c r="B374" s="178"/>
      <c r="C374" s="179"/>
      <c r="D374" s="182"/>
      <c r="E374" s="214"/>
      <c r="F374" s="212"/>
      <c r="G374" s="209"/>
      <c r="H374" s="209"/>
      <c r="J374" s="6"/>
      <c r="K374" s="6"/>
    </row>
    <row r="375" spans="1:13" s="6" customFormat="1" ht="29.45" customHeight="1" x14ac:dyDescent="0.2">
      <c r="A375" s="175" t="s">
        <v>586</v>
      </c>
      <c r="B375" s="307" t="s">
        <v>272</v>
      </c>
      <c r="C375" s="307"/>
      <c r="D375" s="307"/>
      <c r="E375" s="307"/>
      <c r="F375" s="307"/>
      <c r="G375" s="208"/>
      <c r="H375" s="208"/>
      <c r="I375" s="206"/>
    </row>
    <row r="376" spans="1:13" x14ac:dyDescent="0.2">
      <c r="A376" s="32"/>
      <c r="B376" s="36"/>
      <c r="C376" s="176"/>
      <c r="D376" s="16"/>
      <c r="E376" s="214"/>
      <c r="F376" s="212"/>
      <c r="G376" s="209"/>
      <c r="H376" s="209"/>
    </row>
    <row r="377" spans="1:13" x14ac:dyDescent="0.2">
      <c r="A377" s="32"/>
      <c r="B377" s="36" t="s">
        <v>325</v>
      </c>
      <c r="C377" s="176">
        <f>C358</f>
        <v>492.96</v>
      </c>
      <c r="D377" s="16" t="s">
        <v>1</v>
      </c>
      <c r="E377" s="214" t="s">
        <v>270</v>
      </c>
      <c r="F377" s="212"/>
      <c r="G377" s="209"/>
      <c r="H377" s="209"/>
    </row>
    <row r="378" spans="1:13" x14ac:dyDescent="0.2">
      <c r="A378" s="32"/>
      <c r="B378" s="36" t="s">
        <v>326</v>
      </c>
      <c r="C378" s="176">
        <f>C359</f>
        <v>2331.8000000000002</v>
      </c>
      <c r="D378" s="16" t="s">
        <v>1</v>
      </c>
      <c r="E378" s="228" t="s">
        <v>270</v>
      </c>
      <c r="F378" s="212"/>
      <c r="G378" s="209"/>
      <c r="H378" s="209"/>
    </row>
    <row r="379" spans="1:13" ht="15.75" x14ac:dyDescent="0.2">
      <c r="A379" s="32"/>
      <c r="B379" s="40" t="s">
        <v>108</v>
      </c>
      <c r="C379" s="179">
        <f>SUM(C377:C378)</f>
        <v>2824.76</v>
      </c>
      <c r="D379" s="182" t="s">
        <v>1</v>
      </c>
      <c r="E379" s="214"/>
      <c r="F379" s="212"/>
      <c r="G379" s="209"/>
      <c r="H379" s="209"/>
    </row>
    <row r="380" spans="1:13" ht="15.75" thickBot="1" x14ac:dyDescent="0.25">
      <c r="A380" s="32"/>
      <c r="B380" s="36"/>
      <c r="C380" s="176"/>
      <c r="D380" s="16"/>
      <c r="E380" s="214"/>
      <c r="F380" s="212"/>
      <c r="G380" s="209"/>
      <c r="H380" s="209"/>
      <c r="J380" s="6"/>
      <c r="K380" s="6"/>
    </row>
    <row r="381" spans="1:13" s="6" customFormat="1" ht="29.45" customHeight="1" x14ac:dyDescent="0.2">
      <c r="A381" s="175" t="s">
        <v>587</v>
      </c>
      <c r="B381" s="307" t="s">
        <v>273</v>
      </c>
      <c r="C381" s="307"/>
      <c r="D381" s="307"/>
      <c r="E381" s="307"/>
      <c r="F381" s="307"/>
      <c r="G381" s="208"/>
      <c r="H381" s="208"/>
      <c r="I381" s="206"/>
    </row>
    <row r="382" spans="1:13" x14ac:dyDescent="0.2">
      <c r="A382" s="32"/>
      <c r="B382" s="36"/>
      <c r="C382" s="176"/>
      <c r="D382" s="16"/>
      <c r="E382" s="214"/>
      <c r="F382" s="212"/>
      <c r="G382" s="209"/>
      <c r="H382" s="209"/>
    </row>
    <row r="383" spans="1:13" x14ac:dyDescent="0.2">
      <c r="A383" s="32"/>
      <c r="B383" s="36" t="s">
        <v>325</v>
      </c>
      <c r="C383" s="176">
        <f>C377</f>
        <v>492.96</v>
      </c>
      <c r="D383" s="16" t="s">
        <v>1</v>
      </c>
      <c r="E383" s="214" t="s">
        <v>270</v>
      </c>
      <c r="F383" s="212"/>
      <c r="G383" s="209"/>
      <c r="H383" s="209"/>
    </row>
    <row r="384" spans="1:13" x14ac:dyDescent="0.2">
      <c r="A384" s="32"/>
      <c r="B384" s="36" t="s">
        <v>326</v>
      </c>
      <c r="C384" s="176">
        <f>C378</f>
        <v>2331.8000000000002</v>
      </c>
      <c r="D384" s="16" t="s">
        <v>1</v>
      </c>
      <c r="E384" s="228" t="s">
        <v>270</v>
      </c>
      <c r="F384" s="212"/>
      <c r="G384" s="209"/>
      <c r="H384" s="209"/>
    </row>
    <row r="385" spans="1:11" ht="15.75" x14ac:dyDescent="0.2">
      <c r="A385" s="32"/>
      <c r="B385" s="40" t="s">
        <v>108</v>
      </c>
      <c r="C385" s="179">
        <f>SUM(C383:C384)</f>
        <v>2824.76</v>
      </c>
      <c r="D385" s="182" t="s">
        <v>1</v>
      </c>
      <c r="E385" s="214"/>
      <c r="F385" s="212"/>
      <c r="G385" s="209"/>
      <c r="H385" s="209"/>
    </row>
    <row r="386" spans="1:11" ht="15.75" thickBot="1" x14ac:dyDescent="0.25">
      <c r="A386" s="32"/>
      <c r="B386" s="36"/>
      <c r="C386" s="176"/>
      <c r="D386" s="16"/>
      <c r="E386" s="214"/>
      <c r="F386" s="212"/>
      <c r="G386" s="209"/>
      <c r="H386" s="209"/>
      <c r="J386" s="6"/>
      <c r="K386" s="6"/>
    </row>
    <row r="387" spans="1:11" s="6" customFormat="1" ht="29.45" customHeight="1" x14ac:dyDescent="0.2">
      <c r="A387" s="175" t="s">
        <v>588</v>
      </c>
      <c r="B387" s="307" t="s">
        <v>77</v>
      </c>
      <c r="C387" s="307"/>
      <c r="D387" s="307"/>
      <c r="E387" s="307"/>
      <c r="F387" s="307"/>
      <c r="G387" s="208"/>
      <c r="H387" s="208"/>
      <c r="I387" s="206"/>
    </row>
    <row r="388" spans="1:11" x14ac:dyDescent="0.2">
      <c r="A388" s="32"/>
      <c r="B388" s="36"/>
      <c r="C388" s="176"/>
      <c r="D388" s="16"/>
      <c r="E388" s="214"/>
      <c r="F388" s="212"/>
      <c r="G388" s="209"/>
      <c r="H388" s="209"/>
    </row>
    <row r="389" spans="1:11" x14ac:dyDescent="0.2">
      <c r="A389" s="32"/>
      <c r="B389" s="36" t="s">
        <v>274</v>
      </c>
      <c r="C389" s="176">
        <f>C379</f>
        <v>2824.76</v>
      </c>
      <c r="D389" s="23" t="s">
        <v>1</v>
      </c>
      <c r="E389" s="305" t="str">
        <f>"ITEM "&amp;A375</f>
        <v>ITEM 5.1.9</v>
      </c>
      <c r="F389" s="305"/>
      <c r="G389" s="305"/>
      <c r="H389" s="209"/>
    </row>
    <row r="390" spans="1:11" x14ac:dyDescent="0.2">
      <c r="A390" s="32"/>
      <c r="B390" s="36" t="s">
        <v>275</v>
      </c>
      <c r="C390" s="197">
        <v>1.1999999999999999E-3</v>
      </c>
      <c r="D390" s="23" t="s">
        <v>276</v>
      </c>
      <c r="E390" s="305"/>
      <c r="F390" s="305"/>
      <c r="G390" s="305"/>
      <c r="H390" s="209"/>
    </row>
    <row r="391" spans="1:11" x14ac:dyDescent="0.2">
      <c r="A391" s="32"/>
      <c r="B391" s="36" t="s">
        <v>277</v>
      </c>
      <c r="C391" s="176">
        <f>C385</f>
        <v>2824.76</v>
      </c>
      <c r="D391" s="23" t="s">
        <v>1</v>
      </c>
      <c r="E391" s="214" t="str">
        <f>"ITEM "&amp;A381</f>
        <v>ITEM 5.1.10</v>
      </c>
      <c r="F391" s="214"/>
      <c r="G391" s="214"/>
      <c r="H391" s="209"/>
    </row>
    <row r="392" spans="1:11" x14ac:dyDescent="0.2">
      <c r="A392" s="32"/>
      <c r="B392" s="36" t="s">
        <v>275</v>
      </c>
      <c r="C392" s="197">
        <v>5.0000000000000001E-4</v>
      </c>
      <c r="D392" s="23" t="s">
        <v>276</v>
      </c>
      <c r="E392" s="305"/>
      <c r="F392" s="305"/>
      <c r="G392" s="305"/>
      <c r="H392" s="209"/>
    </row>
    <row r="393" spans="1:11" x14ac:dyDescent="0.2">
      <c r="A393" s="32"/>
      <c r="B393" s="36" t="s">
        <v>79</v>
      </c>
      <c r="C393" s="176">
        <v>234.1</v>
      </c>
      <c r="D393" s="16" t="s">
        <v>96</v>
      </c>
      <c r="E393" s="305"/>
      <c r="F393" s="305"/>
      <c r="G393" s="305"/>
      <c r="H393" s="209"/>
    </row>
    <row r="394" spans="1:11" ht="15.75" x14ac:dyDescent="0.2">
      <c r="A394" s="32"/>
      <c r="B394" s="40" t="s">
        <v>0</v>
      </c>
      <c r="C394" s="179">
        <f>((C389*C390)+(C391*C392))*C393</f>
        <v>1124.1697371999999</v>
      </c>
      <c r="D394" s="182" t="s">
        <v>356</v>
      </c>
      <c r="E394" s="214"/>
      <c r="F394" s="212"/>
      <c r="G394" s="209"/>
      <c r="H394" s="209"/>
    </row>
    <row r="395" spans="1:11" ht="15.75" thickBot="1" x14ac:dyDescent="0.25">
      <c r="A395" s="32"/>
      <c r="B395" s="36"/>
      <c r="C395" s="176"/>
      <c r="D395" s="16"/>
      <c r="E395" s="214"/>
      <c r="F395" s="212"/>
      <c r="G395" s="209"/>
      <c r="H395" s="209"/>
      <c r="J395" s="6"/>
      <c r="K395" s="6"/>
    </row>
    <row r="396" spans="1:11" s="6" customFormat="1" ht="24.6" customHeight="1" thickBot="1" x14ac:dyDescent="0.25">
      <c r="A396" s="174" t="s">
        <v>365</v>
      </c>
      <c r="B396" s="308" t="s">
        <v>328</v>
      </c>
      <c r="C396" s="308"/>
      <c r="D396" s="308"/>
      <c r="E396" s="308"/>
      <c r="F396" s="308"/>
      <c r="G396" s="207"/>
      <c r="H396" s="207"/>
      <c r="I396" s="206"/>
      <c r="J396" s="8"/>
      <c r="K396" s="8"/>
    </row>
    <row r="397" spans="1:11" s="6" customFormat="1" ht="29.45" customHeight="1" x14ac:dyDescent="0.2">
      <c r="A397" s="175" t="s">
        <v>391</v>
      </c>
      <c r="B397" s="307" t="s">
        <v>278</v>
      </c>
      <c r="C397" s="307"/>
      <c r="D397" s="307"/>
      <c r="E397" s="307"/>
      <c r="F397" s="307"/>
      <c r="G397" s="208"/>
      <c r="H397" s="208"/>
      <c r="I397" s="206"/>
    </row>
    <row r="398" spans="1:11" x14ac:dyDescent="0.2">
      <c r="A398" s="32"/>
      <c r="B398" s="36"/>
      <c r="C398" s="176"/>
      <c r="D398" s="16"/>
      <c r="E398" s="214"/>
      <c r="F398" s="212"/>
      <c r="G398" s="209"/>
      <c r="H398" s="209"/>
    </row>
    <row r="399" spans="1:11" ht="15.75" x14ac:dyDescent="0.2">
      <c r="A399" s="32"/>
      <c r="B399" s="40" t="s">
        <v>0</v>
      </c>
      <c r="C399" s="179">
        <f>366.95/0.5</f>
        <v>733.9</v>
      </c>
      <c r="D399" s="182" t="s">
        <v>12</v>
      </c>
      <c r="E399" s="214"/>
      <c r="F399" s="212"/>
      <c r="G399" s="209"/>
      <c r="H399" s="209"/>
    </row>
    <row r="400" spans="1:11" ht="16.5" thickBot="1" x14ac:dyDescent="0.25">
      <c r="A400" s="32"/>
      <c r="B400" s="36"/>
      <c r="C400" s="179"/>
      <c r="D400" s="23"/>
      <c r="E400" s="214"/>
      <c r="F400" s="212"/>
      <c r="G400" s="209"/>
      <c r="H400" s="209"/>
      <c r="J400" s="6"/>
      <c r="K400" s="6"/>
    </row>
    <row r="401" spans="1:11" s="6" customFormat="1" ht="30" customHeight="1" thickBot="1" x14ac:dyDescent="0.25">
      <c r="A401" s="173">
        <v>6</v>
      </c>
      <c r="B401" s="312" t="s">
        <v>280</v>
      </c>
      <c r="C401" s="312"/>
      <c r="D401" s="312"/>
      <c r="E401" s="312"/>
      <c r="F401" s="312"/>
      <c r="G401" s="205"/>
      <c r="H401" s="205"/>
      <c r="I401" s="206"/>
    </row>
    <row r="402" spans="1:11" s="6" customFormat="1" ht="24.6" customHeight="1" thickBot="1" x14ac:dyDescent="0.25">
      <c r="A402" s="174" t="s">
        <v>366</v>
      </c>
      <c r="B402" s="308" t="s">
        <v>281</v>
      </c>
      <c r="C402" s="308"/>
      <c r="D402" s="308"/>
      <c r="E402" s="308"/>
      <c r="F402" s="308"/>
      <c r="G402" s="207"/>
      <c r="H402" s="207"/>
      <c r="I402" s="206"/>
      <c r="J402" s="8"/>
      <c r="K402" s="8"/>
    </row>
    <row r="403" spans="1:11" s="6" customFormat="1" ht="29.45" customHeight="1" x14ac:dyDescent="0.2">
      <c r="A403" s="175" t="s">
        <v>367</v>
      </c>
      <c r="B403" s="307" t="s">
        <v>282</v>
      </c>
      <c r="C403" s="307"/>
      <c r="D403" s="307"/>
      <c r="E403" s="307"/>
      <c r="F403" s="307"/>
      <c r="G403" s="208"/>
      <c r="H403" s="208"/>
      <c r="I403" s="206"/>
    </row>
    <row r="404" spans="1:11" x14ac:dyDescent="0.2">
      <c r="A404" s="32"/>
      <c r="B404" s="32"/>
      <c r="C404" s="176"/>
      <c r="D404" s="16"/>
      <c r="E404" s="214"/>
      <c r="F404" s="212"/>
      <c r="G404" s="209"/>
      <c r="H404" s="209"/>
    </row>
    <row r="405" spans="1:11" x14ac:dyDescent="0.2">
      <c r="A405" s="32"/>
      <c r="B405" s="36" t="s">
        <v>345</v>
      </c>
      <c r="C405" s="176">
        <v>1.5</v>
      </c>
      <c r="D405" s="16" t="s">
        <v>1</v>
      </c>
      <c r="E405" s="228" t="s">
        <v>322</v>
      </c>
      <c r="F405" s="212"/>
      <c r="G405" s="209"/>
      <c r="H405" s="209"/>
    </row>
    <row r="406" spans="1:11" x14ac:dyDescent="0.2">
      <c r="A406" s="32"/>
      <c r="B406" s="36" t="s">
        <v>733</v>
      </c>
      <c r="C406" s="176">
        <v>1.4</v>
      </c>
      <c r="D406" s="16" t="s">
        <v>1</v>
      </c>
      <c r="E406" s="228" t="s">
        <v>322</v>
      </c>
      <c r="F406" s="212"/>
      <c r="G406" s="209"/>
      <c r="H406" s="209"/>
    </row>
    <row r="407" spans="1:11" x14ac:dyDescent="0.2">
      <c r="A407" s="32"/>
      <c r="B407" s="36" t="s">
        <v>283</v>
      </c>
      <c r="C407" s="176">
        <v>1</v>
      </c>
      <c r="D407" s="16" t="s">
        <v>1</v>
      </c>
      <c r="E407" s="228" t="s">
        <v>322</v>
      </c>
      <c r="F407" s="212"/>
      <c r="G407" s="209"/>
      <c r="H407" s="209"/>
    </row>
    <row r="408" spans="1:11" ht="15.75" x14ac:dyDescent="0.2">
      <c r="A408" s="32"/>
      <c r="B408" s="40" t="s">
        <v>0</v>
      </c>
      <c r="C408" s="179">
        <f>SUM(C405:C407)</f>
        <v>3.9</v>
      </c>
      <c r="D408" s="182" t="s">
        <v>1</v>
      </c>
      <c r="E408" s="214"/>
      <c r="F408" s="212"/>
      <c r="G408" s="209"/>
      <c r="H408" s="209"/>
    </row>
    <row r="409" spans="1:11" ht="15.75" thickBot="1" x14ac:dyDescent="0.25">
      <c r="A409" s="32"/>
      <c r="B409" s="32"/>
      <c r="C409" s="176"/>
      <c r="D409" s="16"/>
      <c r="E409" s="214"/>
      <c r="F409" s="212"/>
      <c r="G409" s="209"/>
      <c r="H409" s="209"/>
      <c r="J409" s="6"/>
      <c r="K409" s="6"/>
    </row>
    <row r="410" spans="1:11" s="6" customFormat="1" ht="29.45" customHeight="1" x14ac:dyDescent="0.2">
      <c r="A410" s="175" t="s">
        <v>392</v>
      </c>
      <c r="B410" s="307" t="s">
        <v>862</v>
      </c>
      <c r="C410" s="307"/>
      <c r="D410" s="307"/>
      <c r="E410" s="307"/>
      <c r="F410" s="307"/>
      <c r="G410" s="208"/>
      <c r="H410" s="208"/>
      <c r="I410" s="206"/>
    </row>
    <row r="411" spans="1:11" x14ac:dyDescent="0.2">
      <c r="A411" s="32"/>
      <c r="B411" s="32"/>
      <c r="C411" s="176"/>
      <c r="D411" s="16"/>
      <c r="E411" s="214"/>
      <c r="F411" s="212"/>
      <c r="G411" s="209"/>
      <c r="H411" s="209"/>
    </row>
    <row r="412" spans="1:11" ht="15.75" x14ac:dyDescent="0.2">
      <c r="A412" s="32"/>
      <c r="B412" s="40" t="s">
        <v>89</v>
      </c>
      <c r="C412" s="179">
        <v>17</v>
      </c>
      <c r="D412" s="182" t="s">
        <v>71</v>
      </c>
      <c r="E412" s="214" t="s">
        <v>322</v>
      </c>
      <c r="F412" s="212"/>
      <c r="G412" s="209"/>
      <c r="H412" s="209"/>
    </row>
    <row r="413" spans="1:11" ht="15.75" thickBot="1" x14ac:dyDescent="0.25">
      <c r="A413" s="32"/>
      <c r="B413" s="36"/>
      <c r="C413" s="176"/>
      <c r="D413" s="16"/>
      <c r="E413" s="214"/>
      <c r="F413" s="212"/>
      <c r="G413" s="209"/>
      <c r="H413" s="209"/>
      <c r="J413" s="6"/>
      <c r="K413" s="6"/>
    </row>
    <row r="414" spans="1:11" s="6" customFormat="1" ht="24.6" customHeight="1" thickBot="1" x14ac:dyDescent="0.25">
      <c r="A414" s="174" t="s">
        <v>368</v>
      </c>
      <c r="B414" s="308" t="s">
        <v>284</v>
      </c>
      <c r="C414" s="308"/>
      <c r="D414" s="308"/>
      <c r="E414" s="308"/>
      <c r="F414" s="308"/>
      <c r="G414" s="207"/>
      <c r="H414" s="207"/>
      <c r="I414" s="206"/>
      <c r="J414" s="8"/>
      <c r="K414" s="8"/>
    </row>
    <row r="415" spans="1:11" s="6" customFormat="1" ht="29.45" customHeight="1" x14ac:dyDescent="0.2">
      <c r="A415" s="175" t="s">
        <v>393</v>
      </c>
      <c r="B415" s="307" t="s">
        <v>371</v>
      </c>
      <c r="C415" s="307"/>
      <c r="D415" s="307"/>
      <c r="E415" s="307"/>
      <c r="F415" s="307"/>
      <c r="G415" s="208"/>
      <c r="H415" s="208"/>
      <c r="I415" s="206"/>
    </row>
    <row r="416" spans="1:11" x14ac:dyDescent="0.2">
      <c r="A416" s="32"/>
      <c r="B416" s="36"/>
      <c r="C416" s="176"/>
      <c r="D416" s="16"/>
      <c r="E416" s="214"/>
      <c r="F416" s="212"/>
      <c r="G416" s="209"/>
      <c r="H416" s="209"/>
    </row>
    <row r="417" spans="1:11" x14ac:dyDescent="0.2">
      <c r="A417" s="32"/>
      <c r="B417" s="36" t="s">
        <v>286</v>
      </c>
      <c r="C417" s="176">
        <v>25.77</v>
      </c>
      <c r="D417" s="16" t="s">
        <v>1</v>
      </c>
      <c r="E417" s="228" t="s">
        <v>322</v>
      </c>
      <c r="F417" s="212"/>
      <c r="G417" s="209"/>
      <c r="H417" s="209"/>
    </row>
    <row r="418" spans="1:11" x14ac:dyDescent="0.2">
      <c r="A418" s="32"/>
      <c r="B418" s="36" t="s">
        <v>287</v>
      </c>
      <c r="C418" s="176">
        <v>10.82</v>
      </c>
      <c r="D418" s="16" t="s">
        <v>1</v>
      </c>
      <c r="E418" s="228" t="s">
        <v>322</v>
      </c>
      <c r="F418" s="212"/>
      <c r="G418" s="209"/>
      <c r="H418" s="209"/>
    </row>
    <row r="419" spans="1:11" ht="15.75" customHeight="1" x14ac:dyDescent="0.2">
      <c r="A419" s="32"/>
      <c r="B419" s="36" t="s">
        <v>289</v>
      </c>
      <c r="C419" s="176">
        <v>8.1999999999999993</v>
      </c>
      <c r="D419" s="16" t="s">
        <v>1</v>
      </c>
      <c r="E419" s="228" t="s">
        <v>322</v>
      </c>
      <c r="F419" s="212"/>
      <c r="G419" s="209"/>
      <c r="H419" s="209"/>
    </row>
    <row r="420" spans="1:11" ht="15.75" x14ac:dyDescent="0.2">
      <c r="A420" s="32"/>
      <c r="B420" s="40" t="s">
        <v>290</v>
      </c>
      <c r="C420" s="179">
        <f>SUM(C417:C419)</f>
        <v>44.790000000000006</v>
      </c>
      <c r="D420" s="182" t="s">
        <v>1</v>
      </c>
      <c r="E420" s="214"/>
      <c r="F420" s="212"/>
      <c r="G420" s="209"/>
      <c r="H420" s="209"/>
    </row>
    <row r="421" spans="1:11" ht="15.75" thickBot="1" x14ac:dyDescent="0.25">
      <c r="A421" s="32"/>
      <c r="B421" s="36"/>
      <c r="C421" s="176"/>
      <c r="D421" s="16"/>
      <c r="E421" s="214"/>
      <c r="F421" s="212"/>
      <c r="G421" s="209"/>
      <c r="H421" s="209"/>
      <c r="J421" s="6"/>
      <c r="K421" s="6"/>
    </row>
    <row r="422" spans="1:11" s="6" customFormat="1" ht="29.45" customHeight="1" x14ac:dyDescent="0.2">
      <c r="A422" s="175" t="s">
        <v>589</v>
      </c>
      <c r="B422" s="307" t="s">
        <v>370</v>
      </c>
      <c r="C422" s="307"/>
      <c r="D422" s="307"/>
      <c r="E422" s="307"/>
      <c r="F422" s="307"/>
      <c r="G422" s="208"/>
      <c r="H422" s="208"/>
      <c r="I422" s="206"/>
    </row>
    <row r="423" spans="1:11" x14ac:dyDescent="0.2">
      <c r="A423" s="32"/>
      <c r="B423" s="36"/>
      <c r="C423" s="176"/>
      <c r="D423" s="16"/>
      <c r="E423" s="214"/>
      <c r="F423" s="212"/>
      <c r="G423" s="209"/>
      <c r="H423" s="209"/>
    </row>
    <row r="424" spans="1:11" x14ac:dyDescent="0.2">
      <c r="A424" s="32"/>
      <c r="B424" s="36" t="s">
        <v>285</v>
      </c>
      <c r="C424" s="176">
        <v>62.4</v>
      </c>
      <c r="D424" s="16" t="s">
        <v>1</v>
      </c>
      <c r="E424" s="228" t="s">
        <v>322</v>
      </c>
      <c r="F424" s="212"/>
      <c r="G424" s="209"/>
      <c r="H424" s="209"/>
    </row>
    <row r="425" spans="1:11" x14ac:dyDescent="0.2">
      <c r="A425" s="32"/>
      <c r="B425" s="36" t="s">
        <v>288</v>
      </c>
      <c r="C425" s="176">
        <v>10.11</v>
      </c>
      <c r="D425" s="16" t="s">
        <v>1</v>
      </c>
      <c r="E425" s="228" t="s">
        <v>322</v>
      </c>
      <c r="F425" s="212"/>
      <c r="G425" s="209"/>
      <c r="H425" s="209"/>
    </row>
    <row r="426" spans="1:11" ht="15.75" x14ac:dyDescent="0.2">
      <c r="A426" s="32"/>
      <c r="B426" s="40" t="s">
        <v>290</v>
      </c>
      <c r="C426" s="179">
        <f>C424+C425</f>
        <v>72.509999999999991</v>
      </c>
      <c r="D426" s="182" t="s">
        <v>1</v>
      </c>
      <c r="E426" s="214"/>
      <c r="F426" s="212"/>
      <c r="G426" s="209"/>
      <c r="H426" s="209"/>
    </row>
    <row r="427" spans="1:11" ht="16.5" thickBot="1" x14ac:dyDescent="0.25">
      <c r="A427" s="32"/>
      <c r="B427" s="36"/>
      <c r="C427" s="179"/>
      <c r="D427" s="23"/>
      <c r="E427" s="214"/>
      <c r="F427" s="212"/>
      <c r="G427" s="209"/>
      <c r="H427" s="209"/>
      <c r="J427" s="6"/>
      <c r="K427" s="6"/>
    </row>
    <row r="428" spans="1:11" s="6" customFormat="1" ht="30" customHeight="1" thickBot="1" x14ac:dyDescent="0.25">
      <c r="A428" s="173">
        <v>7</v>
      </c>
      <c r="B428" s="312" t="s">
        <v>15</v>
      </c>
      <c r="C428" s="312"/>
      <c r="D428" s="312"/>
      <c r="E428" s="312"/>
      <c r="F428" s="312"/>
      <c r="G428" s="205"/>
      <c r="H428" s="205"/>
      <c r="I428" s="206"/>
    </row>
    <row r="429" spans="1:11" s="6" customFormat="1" ht="29.45" customHeight="1" x14ac:dyDescent="0.2">
      <c r="A429" s="175" t="s">
        <v>369</v>
      </c>
      <c r="B429" s="307" t="s">
        <v>13</v>
      </c>
      <c r="C429" s="307"/>
      <c r="D429" s="307"/>
      <c r="E429" s="307"/>
      <c r="F429" s="307"/>
      <c r="G429" s="208"/>
      <c r="H429" s="208"/>
      <c r="I429" s="206"/>
    </row>
    <row r="430" spans="1:11" x14ac:dyDescent="0.2">
      <c r="A430" s="32"/>
      <c r="B430" s="32"/>
      <c r="C430" s="176"/>
      <c r="D430" s="16"/>
      <c r="E430" s="214"/>
      <c r="F430" s="212"/>
      <c r="G430" s="209"/>
      <c r="H430" s="209"/>
    </row>
    <row r="431" spans="1:11" ht="15.75" x14ac:dyDescent="0.2">
      <c r="A431" s="32"/>
      <c r="B431" s="40" t="s">
        <v>372</v>
      </c>
      <c r="C431" s="179">
        <v>5</v>
      </c>
      <c r="D431" s="182" t="s">
        <v>11</v>
      </c>
      <c r="E431" s="229"/>
      <c r="F431" s="212"/>
      <c r="G431" s="209"/>
      <c r="H431" s="209"/>
    </row>
    <row r="432" spans="1:11" ht="16.5" thickBot="1" x14ac:dyDescent="0.25">
      <c r="A432" s="32"/>
      <c r="B432" s="36"/>
      <c r="C432" s="179"/>
      <c r="D432" s="23"/>
      <c r="E432" s="214"/>
      <c r="F432" s="212"/>
      <c r="G432" s="209"/>
      <c r="H432" s="209"/>
      <c r="J432" s="6"/>
      <c r="K432" s="6"/>
    </row>
    <row r="433" spans="1:11" s="6" customFormat="1" ht="29.45" customHeight="1" x14ac:dyDescent="0.2">
      <c r="A433" s="175" t="s">
        <v>394</v>
      </c>
      <c r="B433" s="307" t="s">
        <v>73</v>
      </c>
      <c r="C433" s="307"/>
      <c r="D433" s="307"/>
      <c r="E433" s="307"/>
      <c r="F433" s="307"/>
      <c r="G433" s="208"/>
      <c r="H433" s="208"/>
      <c r="I433" s="206"/>
    </row>
    <row r="434" spans="1:11" x14ac:dyDescent="0.2">
      <c r="A434" s="32"/>
      <c r="B434" s="36"/>
      <c r="C434" s="176"/>
      <c r="D434" s="16"/>
      <c r="E434" s="214"/>
      <c r="F434" s="212"/>
      <c r="G434" s="209"/>
      <c r="H434" s="209"/>
    </row>
    <row r="435" spans="1:11" x14ac:dyDescent="0.2">
      <c r="A435" s="32"/>
      <c r="B435" s="36" t="s">
        <v>372</v>
      </c>
      <c r="C435" s="176">
        <v>5</v>
      </c>
      <c r="D435" s="16" t="s">
        <v>11</v>
      </c>
      <c r="E435" s="295"/>
      <c r="F435" s="212"/>
      <c r="G435" s="209"/>
      <c r="H435" s="209"/>
    </row>
    <row r="436" spans="1:11" x14ac:dyDescent="0.2">
      <c r="A436" s="32"/>
      <c r="B436" s="36" t="s">
        <v>373</v>
      </c>
      <c r="C436" s="176">
        <v>22</v>
      </c>
      <c r="D436" s="16" t="s">
        <v>374</v>
      </c>
      <c r="E436" s="214"/>
      <c r="F436" s="212"/>
      <c r="G436" s="209"/>
      <c r="H436" s="209"/>
    </row>
    <row r="437" spans="1:11" x14ac:dyDescent="0.2">
      <c r="A437" s="32"/>
      <c r="B437" s="36" t="s">
        <v>105</v>
      </c>
      <c r="C437" s="176">
        <v>0.8</v>
      </c>
      <c r="D437" s="23" t="s">
        <v>106</v>
      </c>
      <c r="E437" s="214"/>
      <c r="F437" s="212"/>
      <c r="G437" s="209"/>
      <c r="H437" s="209"/>
    </row>
    <row r="438" spans="1:11" ht="15.75" x14ac:dyDescent="0.2">
      <c r="A438" s="32"/>
      <c r="B438" s="40" t="s">
        <v>0</v>
      </c>
      <c r="C438" s="179">
        <f>C436*C437*C435</f>
        <v>88</v>
      </c>
      <c r="D438" s="182" t="s">
        <v>2</v>
      </c>
      <c r="E438" s="214"/>
      <c r="F438" s="212"/>
      <c r="G438" s="209"/>
      <c r="H438" s="209"/>
    </row>
    <row r="439" spans="1:11" ht="10.5" customHeight="1" thickBot="1" x14ac:dyDescent="0.25">
      <c r="A439" s="32"/>
      <c r="B439" s="36"/>
      <c r="C439" s="179"/>
      <c r="D439" s="23"/>
      <c r="E439" s="214"/>
      <c r="F439" s="212"/>
      <c r="G439" s="209"/>
      <c r="H439" s="209"/>
      <c r="J439" s="6"/>
      <c r="K439" s="6"/>
    </row>
    <row r="440" spans="1:11" s="6" customFormat="1" ht="29.45" customHeight="1" x14ac:dyDescent="0.2">
      <c r="A440" s="175" t="s">
        <v>590</v>
      </c>
      <c r="B440" s="307" t="s">
        <v>77</v>
      </c>
      <c r="C440" s="307"/>
      <c r="D440" s="307"/>
      <c r="E440" s="307"/>
      <c r="F440" s="307"/>
      <c r="G440" s="208"/>
      <c r="H440" s="208"/>
      <c r="I440" s="206"/>
    </row>
    <row r="441" spans="1:11" x14ac:dyDescent="0.2">
      <c r="A441" s="32"/>
      <c r="B441" s="36"/>
      <c r="C441" s="176"/>
      <c r="D441" s="16"/>
      <c r="E441" s="214"/>
      <c r="F441" s="212"/>
      <c r="G441" s="209"/>
      <c r="H441" s="209"/>
    </row>
    <row r="442" spans="1:11" x14ac:dyDescent="0.2">
      <c r="A442" s="32"/>
      <c r="B442" s="36" t="s">
        <v>95</v>
      </c>
      <c r="C442" s="176">
        <f>C438</f>
        <v>88</v>
      </c>
      <c r="D442" s="16" t="s">
        <v>2</v>
      </c>
      <c r="E442" s="214"/>
      <c r="F442" s="212"/>
      <c r="G442" s="209"/>
      <c r="H442" s="209"/>
    </row>
    <row r="443" spans="1:11" x14ac:dyDescent="0.2">
      <c r="A443" s="32"/>
      <c r="B443" s="36" t="s">
        <v>79</v>
      </c>
      <c r="C443" s="176">
        <v>8</v>
      </c>
      <c r="D443" s="16" t="s">
        <v>96</v>
      </c>
      <c r="E443" s="214" t="s">
        <v>80</v>
      </c>
      <c r="F443" s="212"/>
      <c r="G443" s="209"/>
      <c r="H443" s="209"/>
    </row>
    <row r="444" spans="1:11" ht="13.5" customHeight="1" x14ac:dyDescent="0.2">
      <c r="A444" s="32"/>
      <c r="B444" s="40" t="s">
        <v>0</v>
      </c>
      <c r="C444" s="179">
        <f>C442*C443</f>
        <v>704</v>
      </c>
      <c r="D444" s="182" t="s">
        <v>344</v>
      </c>
      <c r="E444" s="214"/>
      <c r="F444" s="212"/>
      <c r="G444" s="209"/>
      <c r="H444" s="209"/>
    </row>
    <row r="445" spans="1:11" ht="15.75" thickBot="1" x14ac:dyDescent="0.25">
      <c r="A445" s="32"/>
      <c r="B445" s="32"/>
      <c r="C445" s="176"/>
      <c r="D445" s="16"/>
      <c r="E445" s="214"/>
      <c r="F445" s="212"/>
      <c r="G445" s="209"/>
      <c r="H445" s="209"/>
    </row>
    <row r="446" spans="1:11" s="6" customFormat="1" ht="29.45" customHeight="1" x14ac:dyDescent="0.2">
      <c r="A446" s="175" t="s">
        <v>591</v>
      </c>
      <c r="B446" s="307" t="s">
        <v>91</v>
      </c>
      <c r="C446" s="307"/>
      <c r="D446" s="307"/>
      <c r="E446" s="307"/>
      <c r="F446" s="307"/>
      <c r="G446" s="208"/>
      <c r="H446" s="208"/>
      <c r="I446" s="206"/>
    </row>
    <row r="447" spans="1:11" x14ac:dyDescent="0.2">
      <c r="A447" s="32"/>
      <c r="B447" s="36"/>
      <c r="C447" s="176"/>
      <c r="D447" s="16"/>
      <c r="E447" s="214"/>
      <c r="F447" s="212"/>
      <c r="G447" s="209"/>
      <c r="H447" s="209"/>
    </row>
    <row r="448" spans="1:11" ht="15.75" x14ac:dyDescent="0.2">
      <c r="A448" s="32"/>
      <c r="B448" s="40" t="s">
        <v>95</v>
      </c>
      <c r="C448" s="179">
        <f>C438</f>
        <v>88</v>
      </c>
      <c r="D448" s="182" t="s">
        <v>2</v>
      </c>
      <c r="E448" s="214"/>
      <c r="F448" s="212"/>
      <c r="G448" s="209"/>
      <c r="H448" s="209"/>
    </row>
    <row r="449" spans="1:14" ht="16.5" thickBot="1" x14ac:dyDescent="0.25">
      <c r="A449" s="190"/>
      <c r="B449" s="191"/>
      <c r="C449" s="192"/>
      <c r="D449" s="193"/>
      <c r="E449" s="222"/>
      <c r="F449" s="223"/>
      <c r="G449" s="224"/>
      <c r="H449" s="224"/>
    </row>
    <row r="450" spans="1:14" ht="15.75" x14ac:dyDescent="0.2">
      <c r="A450" s="32"/>
      <c r="B450" s="36"/>
      <c r="C450" s="179"/>
      <c r="D450" s="23"/>
      <c r="E450" s="214"/>
      <c r="F450" s="212"/>
      <c r="G450" s="209"/>
      <c r="H450" s="209"/>
      <c r="J450" s="6"/>
      <c r="K450" s="6"/>
    </row>
    <row r="451" spans="1:14" x14ac:dyDescent="0.2">
      <c r="A451" s="331"/>
      <c r="B451" s="331"/>
      <c r="C451" s="331"/>
      <c r="D451" s="331"/>
      <c r="E451" s="331"/>
      <c r="F451" s="331"/>
      <c r="G451" s="331"/>
      <c r="H451" s="331"/>
    </row>
    <row r="452" spans="1:14" x14ac:dyDescent="0.2">
      <c r="A452" s="227"/>
      <c r="B452" s="227"/>
      <c r="C452" s="227"/>
      <c r="D452" s="227"/>
      <c r="E452" s="227"/>
      <c r="F452" s="227"/>
      <c r="G452" s="227"/>
      <c r="H452" s="227"/>
    </row>
    <row r="453" spans="1:14" x14ac:dyDescent="0.2">
      <c r="A453" s="251"/>
      <c r="B453" s="251"/>
      <c r="C453" s="251"/>
      <c r="D453" s="251"/>
      <c r="E453" s="251"/>
      <c r="F453" s="251"/>
      <c r="G453" s="251"/>
      <c r="H453" s="251"/>
    </row>
    <row r="454" spans="1:14" x14ac:dyDescent="0.2">
      <c r="A454" s="227"/>
      <c r="B454" s="227"/>
      <c r="C454" s="227"/>
      <c r="D454" s="227"/>
      <c r="E454" s="227"/>
      <c r="F454" s="227"/>
      <c r="G454" s="227"/>
      <c r="H454" s="227"/>
    </row>
    <row r="455" spans="1:14" x14ac:dyDescent="0.2">
      <c r="A455" s="32"/>
      <c r="B455" s="32"/>
      <c r="C455" s="176"/>
      <c r="D455" s="16"/>
      <c r="E455" s="214"/>
      <c r="F455" s="212"/>
      <c r="G455" s="209"/>
      <c r="H455" s="209"/>
    </row>
    <row r="456" spans="1:14" x14ac:dyDescent="0.2">
      <c r="A456" s="32"/>
      <c r="B456" s="32"/>
      <c r="C456" s="176"/>
      <c r="D456" s="16"/>
      <c r="E456" s="214"/>
      <c r="F456" s="212"/>
      <c r="G456" s="209"/>
      <c r="H456" s="209"/>
    </row>
    <row r="457" spans="1:14" x14ac:dyDescent="0.2">
      <c r="A457" s="32"/>
      <c r="B457" s="32"/>
      <c r="C457" s="176"/>
      <c r="D457" s="16"/>
      <c r="E457" s="214"/>
      <c r="F457" s="212"/>
      <c r="G457" s="209"/>
      <c r="H457" s="209"/>
    </row>
    <row r="458" spans="1:14" x14ac:dyDescent="0.2">
      <c r="A458" s="32"/>
      <c r="B458" s="32"/>
      <c r="C458" s="176"/>
      <c r="D458" s="16"/>
      <c r="E458" s="214"/>
      <c r="F458" s="212"/>
      <c r="G458" s="209"/>
      <c r="H458" s="209"/>
    </row>
    <row r="459" spans="1:14" ht="15.75" x14ac:dyDescent="0.2">
      <c r="A459" s="32"/>
      <c r="B459" s="178" t="s">
        <v>5</v>
      </c>
      <c r="C459" s="310" t="str">
        <f>DADOS!C8</f>
        <v>Eng.ª Civil Flávia Cristina Barbosa</v>
      </c>
      <c r="D459" s="310"/>
      <c r="E459" s="310"/>
      <c r="F459" s="310"/>
      <c r="G459" s="209"/>
      <c r="H459" s="209"/>
    </row>
    <row r="460" spans="1:14" ht="15.75" x14ac:dyDescent="0.2">
      <c r="A460" s="32"/>
      <c r="B460" s="194"/>
      <c r="C460" s="311" t="str">
        <f>"CREA: "&amp;DADOS!C9</f>
        <v>CREA: MG- 187.842/D</v>
      </c>
      <c r="D460" s="311"/>
      <c r="E460" s="311"/>
      <c r="F460" s="311"/>
      <c r="G460" s="209"/>
      <c r="H460" s="209"/>
    </row>
    <row r="461" spans="1:14" s="27" customFormat="1" x14ac:dyDescent="0.2">
      <c r="A461" s="188"/>
      <c r="B461" s="5"/>
      <c r="C461" s="195"/>
      <c r="D461" s="5"/>
      <c r="E461" s="216"/>
      <c r="F461" s="216"/>
      <c r="G461" s="216"/>
      <c r="H461" s="216"/>
      <c r="I461" s="201"/>
      <c r="J461" s="5"/>
      <c r="K461" s="5"/>
      <c r="L461" s="5"/>
      <c r="M461" s="5"/>
      <c r="N461" s="5"/>
    </row>
    <row r="462" spans="1:14" s="27" customFormat="1" x14ac:dyDescent="0.2">
      <c r="A462" s="188"/>
      <c r="B462" s="5"/>
      <c r="C462" s="195"/>
      <c r="D462" s="5"/>
      <c r="E462" s="216"/>
      <c r="F462" s="216"/>
      <c r="G462" s="216"/>
      <c r="H462" s="216"/>
      <c r="I462" s="201"/>
      <c r="J462" s="5"/>
      <c r="K462" s="5"/>
      <c r="L462" s="5"/>
      <c r="M462" s="5"/>
      <c r="N462" s="5"/>
    </row>
  </sheetData>
  <mergeCells count="176">
    <mergeCell ref="A451:H451"/>
    <mergeCell ref="E81:H81"/>
    <mergeCell ref="B415:F415"/>
    <mergeCell ref="E336:G336"/>
    <mergeCell ref="B173:F173"/>
    <mergeCell ref="E189:G189"/>
    <mergeCell ref="E208:G208"/>
    <mergeCell ref="E209:G209"/>
    <mergeCell ref="B197:F197"/>
    <mergeCell ref="E203:G203"/>
    <mergeCell ref="B193:F193"/>
    <mergeCell ref="B187:F187"/>
    <mergeCell ref="B267:F267"/>
    <mergeCell ref="B172:F172"/>
    <mergeCell ref="B135:F135"/>
    <mergeCell ref="E139:G139"/>
    <mergeCell ref="E140:G140"/>
    <mergeCell ref="B201:F201"/>
    <mergeCell ref="B129:F129"/>
    <mergeCell ref="E133:G133"/>
    <mergeCell ref="B275:F275"/>
    <mergeCell ref="B446:F446"/>
    <mergeCell ref="B414:F414"/>
    <mergeCell ref="B422:F422"/>
    <mergeCell ref="E11:G11"/>
    <mergeCell ref="E14:G14"/>
    <mergeCell ref="E18:G18"/>
    <mergeCell ref="E22:G22"/>
    <mergeCell ref="E84:G84"/>
    <mergeCell ref="B90:F90"/>
    <mergeCell ref="B123:F123"/>
    <mergeCell ref="E125:G125"/>
    <mergeCell ref="E77:G77"/>
    <mergeCell ref="B117:F117"/>
    <mergeCell ref="B67:F67"/>
    <mergeCell ref="B42:F42"/>
    <mergeCell ref="E44:G44"/>
    <mergeCell ref="E45:G45"/>
    <mergeCell ref="E46:H46"/>
    <mergeCell ref="B30:F30"/>
    <mergeCell ref="B41:F41"/>
    <mergeCell ref="E38:G38"/>
    <mergeCell ref="E39:G39"/>
    <mergeCell ref="E37:G37"/>
    <mergeCell ref="B35:F35"/>
    <mergeCell ref="E74:H74"/>
    <mergeCell ref="B16:F16"/>
    <mergeCell ref="B20:F20"/>
    <mergeCell ref="B387:F387"/>
    <mergeCell ref="E389:G389"/>
    <mergeCell ref="B381:F381"/>
    <mergeCell ref="B287:F287"/>
    <mergeCell ref="B288:F288"/>
    <mergeCell ref="B298:F298"/>
    <mergeCell ref="B302:F302"/>
    <mergeCell ref="B306:F306"/>
    <mergeCell ref="B294:F294"/>
    <mergeCell ref="B310:F310"/>
    <mergeCell ref="B403:F403"/>
    <mergeCell ref="B410:F410"/>
    <mergeCell ref="B314:F314"/>
    <mergeCell ref="E166:G166"/>
    <mergeCell ref="E199:G199"/>
    <mergeCell ref="E191:G191"/>
    <mergeCell ref="E195:G195"/>
    <mergeCell ref="B205:F205"/>
    <mergeCell ref="E207:G207"/>
    <mergeCell ref="E190:G190"/>
    <mergeCell ref="B168:F168"/>
    <mergeCell ref="E170:G170"/>
    <mergeCell ref="E176:G176"/>
    <mergeCell ref="B183:F183"/>
    <mergeCell ref="E185:G185"/>
    <mergeCell ref="E393:G393"/>
    <mergeCell ref="B318:F318"/>
    <mergeCell ref="B319:F319"/>
    <mergeCell ref="B320:F320"/>
    <mergeCell ref="B327:F327"/>
    <mergeCell ref="B396:F396"/>
    <mergeCell ref="B397:F397"/>
    <mergeCell ref="E390:G390"/>
    <mergeCell ref="B333:F333"/>
    <mergeCell ref="B154:F154"/>
    <mergeCell ref="B160:F160"/>
    <mergeCell ref="E162:G162"/>
    <mergeCell ref="B164:F164"/>
    <mergeCell ref="B86:F86"/>
    <mergeCell ref="E88:G88"/>
    <mergeCell ref="B350:F350"/>
    <mergeCell ref="B283:F283"/>
    <mergeCell ref="E175:G175"/>
    <mergeCell ref="E324:G324"/>
    <mergeCell ref="E211:G211"/>
    <mergeCell ref="B215:F215"/>
    <mergeCell ref="E232:G232"/>
    <mergeCell ref="B234:F234"/>
    <mergeCell ref="E236:G236"/>
    <mergeCell ref="B238:F238"/>
    <mergeCell ref="E217:G217"/>
    <mergeCell ref="E240:G240"/>
    <mergeCell ref="E243:G243"/>
    <mergeCell ref="B225:F225"/>
    <mergeCell ref="B226:F226"/>
    <mergeCell ref="E227:G227"/>
    <mergeCell ref="E228:G228"/>
    <mergeCell ref="B230:F230"/>
    <mergeCell ref="A1:F2"/>
    <mergeCell ref="A3:B4"/>
    <mergeCell ref="C3:E3"/>
    <mergeCell ref="F3:H4"/>
    <mergeCell ref="C4:E4"/>
    <mergeCell ref="A6:H6"/>
    <mergeCell ref="A7:H7"/>
    <mergeCell ref="B10:F10"/>
    <mergeCell ref="B9:F9"/>
    <mergeCell ref="B8:F8"/>
    <mergeCell ref="B31:F31"/>
    <mergeCell ref="F33:G33"/>
    <mergeCell ref="F12:G12"/>
    <mergeCell ref="B24:F24"/>
    <mergeCell ref="F26:G26"/>
    <mergeCell ref="B248:F248"/>
    <mergeCell ref="E250:G250"/>
    <mergeCell ref="C459:F459"/>
    <mergeCell ref="C460:F460"/>
    <mergeCell ref="B428:F428"/>
    <mergeCell ref="B429:F429"/>
    <mergeCell ref="B143:F143"/>
    <mergeCell ref="E145:G145"/>
    <mergeCell ref="B340:F340"/>
    <mergeCell ref="B440:F440"/>
    <mergeCell ref="B433:F433"/>
    <mergeCell ref="B356:F356"/>
    <mergeCell ref="E360:G360"/>
    <mergeCell ref="B363:F363"/>
    <mergeCell ref="B369:F369"/>
    <mergeCell ref="B375:F375"/>
    <mergeCell ref="E392:G392"/>
    <mergeCell ref="B401:F401"/>
    <mergeCell ref="B402:F402"/>
    <mergeCell ref="E94:H94"/>
    <mergeCell ref="E119:H119"/>
    <mergeCell ref="B179:F179"/>
    <mergeCell ref="E210:G210"/>
    <mergeCell ref="B48:F48"/>
    <mergeCell ref="B259:F259"/>
    <mergeCell ref="B279:F279"/>
    <mergeCell ref="B263:F263"/>
    <mergeCell ref="B137:F137"/>
    <mergeCell ref="B136:F136"/>
    <mergeCell ref="B52:F52"/>
    <mergeCell ref="B59:F59"/>
    <mergeCell ref="B63:F63"/>
    <mergeCell ref="E65:G65"/>
    <mergeCell ref="E57:G57"/>
    <mergeCell ref="E61:G61"/>
    <mergeCell ref="E50:H50"/>
    <mergeCell ref="E251:G251"/>
    <mergeCell ref="B254:F254"/>
    <mergeCell ref="B255:F255"/>
    <mergeCell ref="B271:F271"/>
    <mergeCell ref="B221:F221"/>
    <mergeCell ref="E223:G223"/>
    <mergeCell ref="B148:F148"/>
    <mergeCell ref="E131:H131"/>
    <mergeCell ref="E132:H132"/>
    <mergeCell ref="E96:H96"/>
    <mergeCell ref="B100:F100"/>
    <mergeCell ref="E106:H106"/>
    <mergeCell ref="B111:F111"/>
    <mergeCell ref="E113:G113"/>
    <mergeCell ref="E114:G114"/>
    <mergeCell ref="E102:G102"/>
    <mergeCell ref="E104:G104"/>
    <mergeCell ref="E105:G105"/>
    <mergeCell ref="E126:G12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fitToHeight="0" orientation="portrait" r:id="rId1"/>
  <headerFooter>
    <oddFooter>Página &amp;P de &amp;N</oddFooter>
  </headerFooter>
  <rowBreaks count="5" manualBreakCount="5">
    <brk id="146" max="7" man="1"/>
    <brk id="220" max="7" man="1"/>
    <brk id="293" max="7" man="1"/>
    <brk id="368" max="7" man="1"/>
    <brk id="42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4"/>
  <sheetViews>
    <sheetView view="pageBreakPreview" topLeftCell="B1" zoomScale="69" zoomScaleNormal="70" zoomScaleSheetLayoutView="69" workbookViewId="0">
      <selection activeCell="E90" sqref="E90"/>
    </sheetView>
  </sheetViews>
  <sheetFormatPr defaultColWidth="9" defaultRowHeight="15" x14ac:dyDescent="0.2"/>
  <cols>
    <col min="1" max="1" width="9.125" style="1" customWidth="1"/>
    <col min="2" max="2" width="17" style="1" customWidth="1"/>
    <col min="3" max="3" width="11.75" style="1" bestFit="1" customWidth="1"/>
    <col min="4" max="4" width="78.25" style="1" customWidth="1"/>
    <col min="5" max="5" width="16.375" style="1" customWidth="1"/>
    <col min="6" max="6" width="18.625" style="266" customWidth="1"/>
    <col min="7" max="7" width="15.25" style="10" customWidth="1"/>
    <col min="8" max="8" width="16.5" style="1" customWidth="1"/>
    <col min="9" max="9" width="23.5" style="1" bestFit="1" customWidth="1"/>
    <col min="10" max="10" width="16.25" style="1" customWidth="1"/>
    <col min="11" max="16384" width="9" style="1"/>
  </cols>
  <sheetData>
    <row r="1" spans="1:10" s="42" customFormat="1" ht="21.75" customHeight="1" thickBot="1" x14ac:dyDescent="0.3">
      <c r="A1" s="332" t="s">
        <v>60</v>
      </c>
      <c r="B1" s="332"/>
      <c r="C1" s="332"/>
      <c r="D1" s="332"/>
      <c r="E1" s="332"/>
      <c r="F1" s="332"/>
      <c r="G1" s="333"/>
      <c r="H1" s="54" t="s">
        <v>3</v>
      </c>
      <c r="I1" s="56" t="str">
        <f>DADOS!C2</f>
        <v>R01</v>
      </c>
    </row>
    <row r="2" spans="1:10" s="43" customFormat="1" ht="18.75" thickBot="1" x14ac:dyDescent="0.25">
      <c r="A2" s="334"/>
      <c r="B2" s="334"/>
      <c r="C2" s="334"/>
      <c r="D2" s="334"/>
      <c r="E2" s="334"/>
      <c r="F2" s="334"/>
      <c r="G2" s="335"/>
      <c r="H2" s="55" t="s">
        <v>18</v>
      </c>
      <c r="I2" s="112">
        <f>DADOS!C4</f>
        <v>45054</v>
      </c>
    </row>
    <row r="3" spans="1:10" s="43" customFormat="1" ht="20.25" customHeight="1" x14ac:dyDescent="0.2">
      <c r="A3" s="336" t="s">
        <v>20</v>
      </c>
      <c r="B3" s="336"/>
      <c r="C3" s="337"/>
      <c r="D3" s="53" t="s">
        <v>21</v>
      </c>
      <c r="E3" s="342" t="s">
        <v>17</v>
      </c>
      <c r="F3" s="336"/>
      <c r="G3" s="337"/>
      <c r="H3" s="50" t="s">
        <v>22</v>
      </c>
      <c r="I3" s="44"/>
    </row>
    <row r="4" spans="1:10" s="43" customFormat="1" ht="66" customHeight="1" thickBot="1" x14ac:dyDescent="0.25">
      <c r="A4" s="338"/>
      <c r="B4" s="338"/>
      <c r="C4" s="339"/>
      <c r="D4" s="345" t="str">
        <f>DADOS!C3</f>
        <v>REGULARIZAÇÃO DE DRENAGEM DO BAIRRO MONTE AZUL</v>
      </c>
      <c r="E4" s="343"/>
      <c r="F4" s="338"/>
      <c r="G4" s="339"/>
      <c r="H4" s="348" t="str">
        <f>DADOS!C7</f>
        <v>SINAPI - 02/2023 - Minas Gerais
SICRO3 - 10/2022 - Minas Gerais
SETOP - 10/2022 - Minas Gerais
SUDECAP - 12/2022 - Minas Gerais</v>
      </c>
      <c r="I4" s="349"/>
    </row>
    <row r="5" spans="1:10" s="43" customFormat="1" ht="18" x14ac:dyDescent="0.2">
      <c r="A5" s="338"/>
      <c r="B5" s="338"/>
      <c r="C5" s="339"/>
      <c r="D5" s="345"/>
      <c r="E5" s="343"/>
      <c r="F5" s="338"/>
      <c r="G5" s="339"/>
      <c r="H5" s="50" t="s">
        <v>23</v>
      </c>
      <c r="I5" s="51">
        <f>DADOS!C5</f>
        <v>0.24229999999999999</v>
      </c>
    </row>
    <row r="6" spans="1:10" s="43" customFormat="1" ht="18.75" thickBot="1" x14ac:dyDescent="0.25">
      <c r="A6" s="340"/>
      <c r="B6" s="340"/>
      <c r="C6" s="341"/>
      <c r="D6" s="346"/>
      <c r="E6" s="344"/>
      <c r="F6" s="340"/>
      <c r="G6" s="341"/>
      <c r="H6" s="104" t="s">
        <v>24</v>
      </c>
      <c r="I6" s="52">
        <f>DADOS!C6</f>
        <v>0</v>
      </c>
    </row>
    <row r="7" spans="1:10" s="45" customFormat="1" ht="7.9" customHeight="1" thickBot="1" x14ac:dyDescent="0.3">
      <c r="A7" s="351"/>
      <c r="B7" s="352"/>
      <c r="C7" s="352"/>
      <c r="D7" s="352"/>
      <c r="E7" s="352"/>
      <c r="F7" s="352"/>
      <c r="G7" s="352"/>
      <c r="H7" s="352"/>
      <c r="I7" s="352"/>
      <c r="J7" s="352"/>
    </row>
    <row r="8" spans="1:10" s="43" customFormat="1" ht="27.6" customHeight="1" thickBot="1" x14ac:dyDescent="0.25">
      <c r="A8" s="347" t="str">
        <f>A1&amp;" DE PROJETO EXECUTIVO - "&amp;D4</f>
        <v>PLANILHA ORÇAMENTÁRIA DE PROJETO EXECUTIVO - REGULARIZAÇÃO DE DRENAGEM DO BAIRRO MONTE AZUL</v>
      </c>
      <c r="B8" s="347"/>
      <c r="C8" s="347"/>
      <c r="D8" s="347"/>
      <c r="E8" s="347"/>
      <c r="F8" s="347"/>
      <c r="G8" s="347"/>
      <c r="H8" s="347"/>
      <c r="I8" s="347"/>
    </row>
    <row r="9" spans="1:10" s="45" customFormat="1" ht="7.9" customHeight="1" thickBot="1" x14ac:dyDescent="0.3">
      <c r="A9" s="351"/>
      <c r="B9" s="352"/>
      <c r="C9" s="352"/>
      <c r="D9" s="352"/>
      <c r="E9" s="352"/>
      <c r="F9" s="352"/>
      <c r="G9" s="352"/>
      <c r="H9" s="352"/>
      <c r="I9" s="352"/>
      <c r="J9" s="352"/>
    </row>
    <row r="10" spans="1:10" s="156" customFormat="1" ht="36.75" thickBot="1" x14ac:dyDescent="0.3">
      <c r="A10" s="46" t="s">
        <v>32</v>
      </c>
      <c r="B10" s="47" t="s">
        <v>33</v>
      </c>
      <c r="C10" s="47" t="s">
        <v>34</v>
      </c>
      <c r="D10" s="47" t="s">
        <v>35</v>
      </c>
      <c r="E10" s="47" t="s">
        <v>63</v>
      </c>
      <c r="F10" s="262" t="s">
        <v>62</v>
      </c>
      <c r="G10" s="47" t="s">
        <v>61</v>
      </c>
      <c r="H10" s="47" t="s">
        <v>36</v>
      </c>
      <c r="I10" s="48" t="s">
        <v>0</v>
      </c>
      <c r="J10" s="49" t="s">
        <v>37</v>
      </c>
    </row>
    <row r="11" spans="1:10" s="299" customFormat="1" ht="24" customHeight="1" x14ac:dyDescent="0.2">
      <c r="A11" s="242" t="s">
        <v>135</v>
      </c>
      <c r="B11" s="242"/>
      <c r="C11" s="242"/>
      <c r="D11" s="242" t="s">
        <v>401</v>
      </c>
      <c r="E11" s="242"/>
      <c r="F11" s="253"/>
      <c r="G11" s="242"/>
      <c r="H11" s="242"/>
      <c r="I11" s="254">
        <v>41613.99</v>
      </c>
      <c r="J11" s="243">
        <v>1.793257246847349E-2</v>
      </c>
    </row>
    <row r="12" spans="1:10" s="299" customFormat="1" ht="24" customHeight="1" x14ac:dyDescent="0.2">
      <c r="A12" s="242" t="s">
        <v>165</v>
      </c>
      <c r="B12" s="242"/>
      <c r="C12" s="242"/>
      <c r="D12" s="242" t="s">
        <v>14</v>
      </c>
      <c r="E12" s="242"/>
      <c r="F12" s="253"/>
      <c r="G12" s="242"/>
      <c r="H12" s="242"/>
      <c r="I12" s="254">
        <v>15399.68</v>
      </c>
      <c r="J12" s="243">
        <v>6.6361307240978776E-3</v>
      </c>
    </row>
    <row r="13" spans="1:10" s="299" customFormat="1" ht="90.95" customHeight="1" x14ac:dyDescent="0.2">
      <c r="A13" s="298" t="s">
        <v>402</v>
      </c>
      <c r="B13" s="244" t="s">
        <v>166</v>
      </c>
      <c r="C13" s="298" t="s">
        <v>167</v>
      </c>
      <c r="D13" s="298" t="s">
        <v>168</v>
      </c>
      <c r="E13" s="255" t="s">
        <v>734</v>
      </c>
      <c r="F13" s="244">
        <v>5</v>
      </c>
      <c r="G13" s="256">
        <v>676.39</v>
      </c>
      <c r="H13" s="256">
        <v>840.27</v>
      </c>
      <c r="I13" s="256">
        <v>4201.3500000000004</v>
      </c>
      <c r="J13" s="245">
        <v>1.810473192799371E-3</v>
      </c>
    </row>
    <row r="14" spans="1:10" s="299" customFormat="1" ht="51.95" customHeight="1" x14ac:dyDescent="0.2">
      <c r="A14" s="298" t="s">
        <v>403</v>
      </c>
      <c r="B14" s="244" t="s">
        <v>735</v>
      </c>
      <c r="C14" s="298" t="s">
        <v>167</v>
      </c>
      <c r="D14" s="298" t="s">
        <v>736</v>
      </c>
      <c r="E14" s="255" t="s">
        <v>192</v>
      </c>
      <c r="F14" s="244">
        <v>1</v>
      </c>
      <c r="G14" s="256">
        <v>686.28</v>
      </c>
      <c r="H14" s="256">
        <v>852.56</v>
      </c>
      <c r="I14" s="256">
        <v>852.56</v>
      </c>
      <c r="J14" s="245">
        <v>3.6739072566033102E-4</v>
      </c>
    </row>
    <row r="15" spans="1:10" s="299" customFormat="1" ht="26.1" customHeight="1" x14ac:dyDescent="0.2">
      <c r="A15" s="298" t="s">
        <v>404</v>
      </c>
      <c r="B15" s="244" t="s">
        <v>405</v>
      </c>
      <c r="C15" s="298" t="s">
        <v>167</v>
      </c>
      <c r="D15" s="298" t="s">
        <v>406</v>
      </c>
      <c r="E15" s="255" t="s">
        <v>192</v>
      </c>
      <c r="F15" s="244">
        <v>1</v>
      </c>
      <c r="G15" s="256">
        <v>327.92</v>
      </c>
      <c r="H15" s="256">
        <v>407.37</v>
      </c>
      <c r="I15" s="256">
        <v>407.37</v>
      </c>
      <c r="J15" s="245">
        <v>1.7554654207592316E-4</v>
      </c>
    </row>
    <row r="16" spans="1:10" s="299" customFormat="1" ht="51.95" customHeight="1" x14ac:dyDescent="0.2">
      <c r="A16" s="298" t="s">
        <v>407</v>
      </c>
      <c r="B16" s="244" t="s">
        <v>737</v>
      </c>
      <c r="C16" s="298" t="s">
        <v>167</v>
      </c>
      <c r="D16" s="298" t="s">
        <v>738</v>
      </c>
      <c r="E16" s="255" t="s">
        <v>734</v>
      </c>
      <c r="F16" s="244">
        <v>10</v>
      </c>
      <c r="G16" s="256">
        <v>800</v>
      </c>
      <c r="H16" s="256">
        <v>993.84</v>
      </c>
      <c r="I16" s="256">
        <v>9938.4</v>
      </c>
      <c r="J16" s="245">
        <v>4.2827202635622522E-3</v>
      </c>
    </row>
    <row r="17" spans="1:10" s="299" customFormat="1" ht="24" customHeight="1" x14ac:dyDescent="0.2">
      <c r="A17" s="242" t="s">
        <v>169</v>
      </c>
      <c r="B17" s="242"/>
      <c r="C17" s="242"/>
      <c r="D17" s="242" t="s">
        <v>395</v>
      </c>
      <c r="E17" s="242"/>
      <c r="F17" s="253"/>
      <c r="G17" s="242"/>
      <c r="H17" s="242"/>
      <c r="I17" s="254">
        <v>26214.31</v>
      </c>
      <c r="J17" s="243">
        <v>1.1296441744375612E-2</v>
      </c>
    </row>
    <row r="18" spans="1:10" s="299" customFormat="1" ht="78" customHeight="1" x14ac:dyDescent="0.2">
      <c r="A18" s="298" t="s">
        <v>408</v>
      </c>
      <c r="B18" s="244" t="s">
        <v>739</v>
      </c>
      <c r="C18" s="298" t="s">
        <v>167</v>
      </c>
      <c r="D18" s="298" t="s">
        <v>740</v>
      </c>
      <c r="E18" s="255" t="s">
        <v>192</v>
      </c>
      <c r="F18" s="244">
        <v>1</v>
      </c>
      <c r="G18" s="256">
        <v>3574.56</v>
      </c>
      <c r="H18" s="256">
        <v>4440.67</v>
      </c>
      <c r="I18" s="256">
        <v>4440.67</v>
      </c>
      <c r="J18" s="245">
        <v>1.9136025308694547E-3</v>
      </c>
    </row>
    <row r="19" spans="1:10" s="299" customFormat="1" ht="24" customHeight="1" x14ac:dyDescent="0.2">
      <c r="A19" s="298" t="s">
        <v>409</v>
      </c>
      <c r="B19" s="244" t="s">
        <v>741</v>
      </c>
      <c r="C19" s="298" t="s">
        <v>176</v>
      </c>
      <c r="D19" s="298" t="s">
        <v>410</v>
      </c>
      <c r="E19" s="255" t="s">
        <v>177</v>
      </c>
      <c r="F19" s="244">
        <v>84</v>
      </c>
      <c r="G19" s="256">
        <v>208.66</v>
      </c>
      <c r="H19" s="256">
        <v>259.20999999999998</v>
      </c>
      <c r="I19" s="256">
        <v>21773.64</v>
      </c>
      <c r="J19" s="245">
        <v>9.3828392135061577E-3</v>
      </c>
    </row>
    <row r="20" spans="1:10" s="299" customFormat="1" ht="24" customHeight="1" x14ac:dyDescent="0.2">
      <c r="A20" s="242" t="s">
        <v>136</v>
      </c>
      <c r="B20" s="242"/>
      <c r="C20" s="242"/>
      <c r="D20" s="242" t="s">
        <v>377</v>
      </c>
      <c r="E20" s="242"/>
      <c r="F20" s="253"/>
      <c r="G20" s="242"/>
      <c r="H20" s="242"/>
      <c r="I20" s="254">
        <v>13784.22</v>
      </c>
      <c r="J20" s="243">
        <v>5.9399861457981231E-3</v>
      </c>
    </row>
    <row r="21" spans="1:10" s="299" customFormat="1" ht="26.1" customHeight="1" x14ac:dyDescent="0.2">
      <c r="A21" s="298" t="s">
        <v>174</v>
      </c>
      <c r="B21" s="244" t="s">
        <v>742</v>
      </c>
      <c r="C21" s="298" t="s">
        <v>176</v>
      </c>
      <c r="D21" s="298" t="s">
        <v>183</v>
      </c>
      <c r="E21" s="255" t="s">
        <v>177</v>
      </c>
      <c r="F21" s="244">
        <v>878</v>
      </c>
      <c r="G21" s="256">
        <v>10.07</v>
      </c>
      <c r="H21" s="256">
        <v>12.5</v>
      </c>
      <c r="I21" s="256">
        <v>10975</v>
      </c>
      <c r="J21" s="245">
        <v>4.729418708503956E-3</v>
      </c>
    </row>
    <row r="22" spans="1:10" s="299" customFormat="1" ht="26.1" customHeight="1" x14ac:dyDescent="0.2">
      <c r="A22" s="298" t="s">
        <v>175</v>
      </c>
      <c r="B22" s="244" t="s">
        <v>743</v>
      </c>
      <c r="C22" s="298" t="s">
        <v>167</v>
      </c>
      <c r="D22" s="298" t="s">
        <v>744</v>
      </c>
      <c r="E22" s="255" t="s">
        <v>192</v>
      </c>
      <c r="F22" s="244">
        <v>30</v>
      </c>
      <c r="G22" s="256">
        <v>4.5999999999999996</v>
      </c>
      <c r="H22" s="256">
        <v>5.71</v>
      </c>
      <c r="I22" s="256">
        <v>171.3</v>
      </c>
      <c r="J22" s="245">
        <v>7.3817715240704121E-5</v>
      </c>
    </row>
    <row r="23" spans="1:10" s="299" customFormat="1" ht="24" customHeight="1" x14ac:dyDescent="0.2">
      <c r="A23" s="298" t="s">
        <v>411</v>
      </c>
      <c r="B23" s="244" t="s">
        <v>745</v>
      </c>
      <c r="C23" s="298" t="s">
        <v>176</v>
      </c>
      <c r="D23" s="298" t="s">
        <v>186</v>
      </c>
      <c r="E23" s="255" t="s">
        <v>187</v>
      </c>
      <c r="F23" s="244">
        <v>4.9800000000000004</v>
      </c>
      <c r="G23" s="256">
        <v>28.95</v>
      </c>
      <c r="H23" s="256">
        <v>35.96</v>
      </c>
      <c r="I23" s="256">
        <v>179.08</v>
      </c>
      <c r="J23" s="245">
        <v>7.7170323673702825E-5</v>
      </c>
    </row>
    <row r="24" spans="1:10" s="299" customFormat="1" ht="26.1" customHeight="1" x14ac:dyDescent="0.2">
      <c r="A24" s="298" t="s">
        <v>412</v>
      </c>
      <c r="B24" s="244" t="s">
        <v>189</v>
      </c>
      <c r="C24" s="298" t="s">
        <v>190</v>
      </c>
      <c r="D24" s="298" t="s">
        <v>191</v>
      </c>
      <c r="E24" s="255" t="s">
        <v>192</v>
      </c>
      <c r="F24" s="244">
        <v>3</v>
      </c>
      <c r="G24" s="256">
        <v>331.39</v>
      </c>
      <c r="H24" s="256">
        <v>411.68</v>
      </c>
      <c r="I24" s="256">
        <v>1235.04</v>
      </c>
      <c r="J24" s="245">
        <v>5.3221150630986121E-4</v>
      </c>
    </row>
    <row r="25" spans="1:10" s="299" customFormat="1" ht="26.1" customHeight="1" x14ac:dyDescent="0.2">
      <c r="A25" s="298" t="s">
        <v>413</v>
      </c>
      <c r="B25" s="244" t="s">
        <v>194</v>
      </c>
      <c r="C25" s="298" t="s">
        <v>190</v>
      </c>
      <c r="D25" s="298" t="s">
        <v>195</v>
      </c>
      <c r="E25" s="255" t="s">
        <v>192</v>
      </c>
      <c r="F25" s="244">
        <v>4</v>
      </c>
      <c r="G25" s="256">
        <v>246.28</v>
      </c>
      <c r="H25" s="256">
        <v>305.95</v>
      </c>
      <c r="I25" s="256">
        <v>1223.8</v>
      </c>
      <c r="J25" s="245">
        <v>5.2736789206989901E-4</v>
      </c>
    </row>
    <row r="26" spans="1:10" s="299" customFormat="1" ht="24" customHeight="1" x14ac:dyDescent="0.2">
      <c r="A26" s="242" t="s">
        <v>138</v>
      </c>
      <c r="B26" s="242"/>
      <c r="C26" s="242"/>
      <c r="D26" s="242" t="s">
        <v>127</v>
      </c>
      <c r="E26" s="242"/>
      <c r="F26" s="253"/>
      <c r="G26" s="242"/>
      <c r="H26" s="242"/>
      <c r="I26" s="254">
        <v>296220.98</v>
      </c>
      <c r="J26" s="243">
        <v>0.12764948015156047</v>
      </c>
    </row>
    <row r="27" spans="1:10" s="299" customFormat="1" ht="39" customHeight="1" x14ac:dyDescent="0.2">
      <c r="A27" s="298" t="s">
        <v>178</v>
      </c>
      <c r="B27" s="244" t="s">
        <v>212</v>
      </c>
      <c r="C27" s="298" t="s">
        <v>172</v>
      </c>
      <c r="D27" s="298" t="s">
        <v>213</v>
      </c>
      <c r="E27" s="255" t="s">
        <v>1</v>
      </c>
      <c r="F27" s="244">
        <v>375.96</v>
      </c>
      <c r="G27" s="256">
        <v>0.38</v>
      </c>
      <c r="H27" s="256">
        <v>0.47</v>
      </c>
      <c r="I27" s="256">
        <v>176.7</v>
      </c>
      <c r="J27" s="245">
        <v>7.6144718523248205E-5</v>
      </c>
    </row>
    <row r="28" spans="1:10" s="299" customFormat="1" ht="24" customHeight="1" x14ac:dyDescent="0.2">
      <c r="A28" s="298" t="s">
        <v>179</v>
      </c>
      <c r="B28" s="244" t="s">
        <v>746</v>
      </c>
      <c r="C28" s="298" t="s">
        <v>176</v>
      </c>
      <c r="D28" s="298" t="s">
        <v>203</v>
      </c>
      <c r="E28" s="255" t="s">
        <v>204</v>
      </c>
      <c r="F28" s="244">
        <v>85.71</v>
      </c>
      <c r="G28" s="256">
        <v>13.68</v>
      </c>
      <c r="H28" s="256">
        <v>16.989999999999998</v>
      </c>
      <c r="I28" s="256">
        <v>1456.21</v>
      </c>
      <c r="J28" s="245">
        <v>6.275195277913937E-4</v>
      </c>
    </row>
    <row r="29" spans="1:10" s="299" customFormat="1" ht="26.1" customHeight="1" x14ac:dyDescent="0.2">
      <c r="A29" s="298" t="s">
        <v>180</v>
      </c>
      <c r="B29" s="244" t="s">
        <v>206</v>
      </c>
      <c r="C29" s="298" t="s">
        <v>190</v>
      </c>
      <c r="D29" s="298" t="s">
        <v>207</v>
      </c>
      <c r="E29" s="255" t="s">
        <v>2</v>
      </c>
      <c r="F29" s="244">
        <v>367.32</v>
      </c>
      <c r="G29" s="256">
        <v>7.55</v>
      </c>
      <c r="H29" s="256">
        <v>9.3699999999999992</v>
      </c>
      <c r="I29" s="256">
        <v>3441.78</v>
      </c>
      <c r="J29" s="245">
        <v>1.4831543255175168E-3</v>
      </c>
    </row>
    <row r="30" spans="1:10" s="299" customFormat="1" ht="39" customHeight="1" x14ac:dyDescent="0.2">
      <c r="A30" s="298" t="s">
        <v>181</v>
      </c>
      <c r="B30" s="244" t="s">
        <v>747</v>
      </c>
      <c r="C30" s="298" t="s">
        <v>167</v>
      </c>
      <c r="D30" s="298" t="s">
        <v>748</v>
      </c>
      <c r="E30" s="255" t="s">
        <v>1</v>
      </c>
      <c r="F30" s="244">
        <v>366.95</v>
      </c>
      <c r="G30" s="256">
        <v>9.4</v>
      </c>
      <c r="H30" s="256">
        <v>11.67</v>
      </c>
      <c r="I30" s="256">
        <v>4282.3</v>
      </c>
      <c r="J30" s="245">
        <v>1.8453566957108421E-3</v>
      </c>
    </row>
    <row r="31" spans="1:10" s="299" customFormat="1" ht="39" customHeight="1" x14ac:dyDescent="0.2">
      <c r="A31" s="298" t="s">
        <v>416</v>
      </c>
      <c r="B31" s="244" t="s">
        <v>414</v>
      </c>
      <c r="C31" s="298" t="s">
        <v>172</v>
      </c>
      <c r="D31" s="298" t="s">
        <v>415</v>
      </c>
      <c r="E31" s="255" t="s">
        <v>2</v>
      </c>
      <c r="F31" s="244">
        <v>9448.86</v>
      </c>
      <c r="G31" s="256">
        <v>4.03</v>
      </c>
      <c r="H31" s="256">
        <v>5</v>
      </c>
      <c r="I31" s="256">
        <v>47244.3</v>
      </c>
      <c r="J31" s="245">
        <v>2.0358822441018082E-2</v>
      </c>
    </row>
    <row r="32" spans="1:10" s="299" customFormat="1" ht="51.95" customHeight="1" x14ac:dyDescent="0.2">
      <c r="A32" s="298" t="s">
        <v>720</v>
      </c>
      <c r="B32" s="244" t="s">
        <v>721</v>
      </c>
      <c r="C32" s="298" t="s">
        <v>172</v>
      </c>
      <c r="D32" s="298" t="s">
        <v>722</v>
      </c>
      <c r="E32" s="255" t="s">
        <v>2</v>
      </c>
      <c r="F32" s="244">
        <v>671.2</v>
      </c>
      <c r="G32" s="256">
        <v>8.57</v>
      </c>
      <c r="H32" s="256">
        <v>10.64</v>
      </c>
      <c r="I32" s="256">
        <v>7141.56</v>
      </c>
      <c r="J32" s="245">
        <v>3.0774876967565846E-3</v>
      </c>
    </row>
    <row r="33" spans="1:10" s="299" customFormat="1" ht="39" customHeight="1" x14ac:dyDescent="0.2">
      <c r="A33" s="298" t="s">
        <v>723</v>
      </c>
      <c r="B33" s="244" t="s">
        <v>724</v>
      </c>
      <c r="C33" s="298" t="s">
        <v>172</v>
      </c>
      <c r="D33" s="298" t="s">
        <v>725</v>
      </c>
      <c r="E33" s="255" t="s">
        <v>173</v>
      </c>
      <c r="F33" s="244">
        <v>5369.63</v>
      </c>
      <c r="G33" s="256">
        <v>2.31</v>
      </c>
      <c r="H33" s="256">
        <v>2.86</v>
      </c>
      <c r="I33" s="256">
        <v>15357.14</v>
      </c>
      <c r="J33" s="245">
        <v>6.6177991093498362E-3</v>
      </c>
    </row>
    <row r="34" spans="1:10" s="299" customFormat="1" ht="51.95" customHeight="1" x14ac:dyDescent="0.2">
      <c r="A34" s="298" t="s">
        <v>726</v>
      </c>
      <c r="B34" s="244" t="s">
        <v>439</v>
      </c>
      <c r="C34" s="298" t="s">
        <v>172</v>
      </c>
      <c r="D34" s="298" t="s">
        <v>440</v>
      </c>
      <c r="E34" s="255" t="s">
        <v>2</v>
      </c>
      <c r="F34" s="244">
        <v>12283.52</v>
      </c>
      <c r="G34" s="256">
        <v>7.28</v>
      </c>
      <c r="H34" s="256">
        <v>9.0399999999999991</v>
      </c>
      <c r="I34" s="256">
        <v>111043.02</v>
      </c>
      <c r="J34" s="245">
        <v>4.7851383711779411E-2</v>
      </c>
    </row>
    <row r="35" spans="1:10" s="299" customFormat="1" ht="39" customHeight="1" x14ac:dyDescent="0.2">
      <c r="A35" s="298" t="s">
        <v>727</v>
      </c>
      <c r="B35" s="244" t="s">
        <v>724</v>
      </c>
      <c r="C35" s="298" t="s">
        <v>172</v>
      </c>
      <c r="D35" s="298" t="s">
        <v>725</v>
      </c>
      <c r="E35" s="255" t="s">
        <v>173</v>
      </c>
      <c r="F35" s="244">
        <v>29480.44</v>
      </c>
      <c r="G35" s="256">
        <v>2.31</v>
      </c>
      <c r="H35" s="256">
        <v>2.86</v>
      </c>
      <c r="I35" s="256">
        <v>84314.05</v>
      </c>
      <c r="J35" s="245">
        <v>3.6333161317515988E-2</v>
      </c>
    </row>
    <row r="36" spans="1:10" s="299" customFormat="1" ht="26.1" customHeight="1" x14ac:dyDescent="0.2">
      <c r="A36" s="298" t="s">
        <v>728</v>
      </c>
      <c r="B36" s="244" t="s">
        <v>208</v>
      </c>
      <c r="C36" s="298" t="s">
        <v>172</v>
      </c>
      <c r="D36" s="298" t="s">
        <v>209</v>
      </c>
      <c r="E36" s="255" t="s">
        <v>2</v>
      </c>
      <c r="F36" s="244">
        <v>12954.72</v>
      </c>
      <c r="G36" s="256">
        <v>1.36</v>
      </c>
      <c r="H36" s="256">
        <v>1.68</v>
      </c>
      <c r="I36" s="256">
        <v>21763.919999999998</v>
      </c>
      <c r="J36" s="245">
        <v>9.3786506075975787E-3</v>
      </c>
    </row>
    <row r="37" spans="1:10" s="299" customFormat="1" ht="24" customHeight="1" x14ac:dyDescent="0.2">
      <c r="A37" s="242" t="s">
        <v>139</v>
      </c>
      <c r="B37" s="242"/>
      <c r="C37" s="242"/>
      <c r="D37" s="242" t="s">
        <v>109</v>
      </c>
      <c r="E37" s="242"/>
      <c r="F37" s="253"/>
      <c r="G37" s="242"/>
      <c r="H37" s="242"/>
      <c r="I37" s="254">
        <v>1320770.8700000001</v>
      </c>
      <c r="J37" s="243">
        <v>0.56915521295900195</v>
      </c>
    </row>
    <row r="38" spans="1:10" s="299" customFormat="1" ht="24" customHeight="1" x14ac:dyDescent="0.2">
      <c r="A38" s="242" t="s">
        <v>182</v>
      </c>
      <c r="B38" s="242"/>
      <c r="C38" s="242"/>
      <c r="D38" s="242" t="s">
        <v>83</v>
      </c>
      <c r="E38" s="242"/>
      <c r="F38" s="253"/>
      <c r="G38" s="242"/>
      <c r="H38" s="242"/>
      <c r="I38" s="254">
        <v>24860.39</v>
      </c>
      <c r="J38" s="243">
        <v>1.0713001691727076E-2</v>
      </c>
    </row>
    <row r="39" spans="1:10" s="299" customFormat="1" ht="26.1" customHeight="1" x14ac:dyDescent="0.2">
      <c r="A39" s="298" t="s">
        <v>417</v>
      </c>
      <c r="B39" s="244" t="s">
        <v>749</v>
      </c>
      <c r="C39" s="298" t="s">
        <v>176</v>
      </c>
      <c r="D39" s="298" t="s">
        <v>84</v>
      </c>
      <c r="E39" s="255" t="s">
        <v>71</v>
      </c>
      <c r="F39" s="244">
        <v>28</v>
      </c>
      <c r="G39" s="256">
        <v>529.80999999999995</v>
      </c>
      <c r="H39" s="256">
        <v>658.18</v>
      </c>
      <c r="I39" s="256">
        <v>18429.04</v>
      </c>
      <c r="J39" s="245">
        <v>7.9415623285437591E-3</v>
      </c>
    </row>
    <row r="40" spans="1:10" s="299" customFormat="1" ht="24" customHeight="1" x14ac:dyDescent="0.2">
      <c r="A40" s="298" t="s">
        <v>418</v>
      </c>
      <c r="B40" s="244" t="s">
        <v>750</v>
      </c>
      <c r="C40" s="298" t="s">
        <v>176</v>
      </c>
      <c r="D40" s="298" t="s">
        <v>86</v>
      </c>
      <c r="E40" s="255" t="s">
        <v>12</v>
      </c>
      <c r="F40" s="244">
        <v>439</v>
      </c>
      <c r="G40" s="256">
        <v>11.8</v>
      </c>
      <c r="H40" s="256">
        <v>14.65</v>
      </c>
      <c r="I40" s="256">
        <v>6431.35</v>
      </c>
      <c r="J40" s="245">
        <v>2.7714393631833186E-3</v>
      </c>
    </row>
    <row r="41" spans="1:10" s="299" customFormat="1" ht="24" customHeight="1" x14ac:dyDescent="0.2">
      <c r="A41" s="242" t="s">
        <v>184</v>
      </c>
      <c r="B41" s="242"/>
      <c r="C41" s="242"/>
      <c r="D41" s="242" t="s">
        <v>358</v>
      </c>
      <c r="E41" s="242"/>
      <c r="F41" s="253"/>
      <c r="G41" s="242"/>
      <c r="H41" s="242"/>
      <c r="I41" s="254">
        <v>233577.97</v>
      </c>
      <c r="J41" s="243">
        <v>0.10065494498518231</v>
      </c>
    </row>
    <row r="42" spans="1:10" s="299" customFormat="1" ht="65.099999999999994" customHeight="1" x14ac:dyDescent="0.2">
      <c r="A42" s="246" t="s">
        <v>419</v>
      </c>
      <c r="B42" s="247" t="s">
        <v>216</v>
      </c>
      <c r="C42" s="246" t="s">
        <v>172</v>
      </c>
      <c r="D42" s="246" t="s">
        <v>751</v>
      </c>
      <c r="E42" s="257" t="s">
        <v>217</v>
      </c>
      <c r="F42" s="247">
        <v>600</v>
      </c>
      <c r="G42" s="258">
        <v>1.69</v>
      </c>
      <c r="H42" s="258">
        <v>2.09</v>
      </c>
      <c r="I42" s="258">
        <v>1254</v>
      </c>
      <c r="J42" s="248">
        <v>5.4038187339079376E-4</v>
      </c>
    </row>
    <row r="43" spans="1:10" s="299" customFormat="1" ht="26.1" customHeight="1" x14ac:dyDescent="0.2">
      <c r="A43" s="246" t="s">
        <v>420</v>
      </c>
      <c r="B43" s="247" t="s">
        <v>421</v>
      </c>
      <c r="C43" s="246" t="s">
        <v>172</v>
      </c>
      <c r="D43" s="246" t="s">
        <v>422</v>
      </c>
      <c r="E43" s="257" t="s">
        <v>217</v>
      </c>
      <c r="F43" s="247">
        <v>600</v>
      </c>
      <c r="G43" s="258">
        <v>18.95</v>
      </c>
      <c r="H43" s="258">
        <v>23.54</v>
      </c>
      <c r="I43" s="258">
        <v>14124</v>
      </c>
      <c r="J43" s="248">
        <v>6.0864063634542033E-3</v>
      </c>
    </row>
    <row r="44" spans="1:10" s="299" customFormat="1" ht="26.1" customHeight="1" x14ac:dyDescent="0.2">
      <c r="A44" s="298" t="s">
        <v>423</v>
      </c>
      <c r="B44" s="244" t="s">
        <v>752</v>
      </c>
      <c r="C44" s="298" t="s">
        <v>167</v>
      </c>
      <c r="D44" s="298" t="s">
        <v>219</v>
      </c>
      <c r="E44" s="255" t="s">
        <v>1</v>
      </c>
      <c r="F44" s="244">
        <v>528.92999999999995</v>
      </c>
      <c r="G44" s="256">
        <v>55.87</v>
      </c>
      <c r="H44" s="256">
        <v>69.400000000000006</v>
      </c>
      <c r="I44" s="256">
        <v>36707.74</v>
      </c>
      <c r="J44" s="245">
        <v>1.5818339161995355E-2</v>
      </c>
    </row>
    <row r="45" spans="1:10" s="299" customFormat="1" ht="26.1" customHeight="1" x14ac:dyDescent="0.2">
      <c r="A45" s="298" t="s">
        <v>424</v>
      </c>
      <c r="B45" s="244" t="s">
        <v>753</v>
      </c>
      <c r="C45" s="298" t="s">
        <v>167</v>
      </c>
      <c r="D45" s="298" t="s">
        <v>425</v>
      </c>
      <c r="E45" s="255" t="s">
        <v>1</v>
      </c>
      <c r="F45" s="244">
        <v>1476.1</v>
      </c>
      <c r="G45" s="256">
        <v>91.74</v>
      </c>
      <c r="H45" s="256">
        <v>113.96</v>
      </c>
      <c r="I45" s="256">
        <v>168216.35</v>
      </c>
      <c r="J45" s="245">
        <v>7.2488888634738E-2</v>
      </c>
    </row>
    <row r="46" spans="1:10" s="299" customFormat="1" ht="39" customHeight="1" x14ac:dyDescent="0.2">
      <c r="A46" s="298" t="s">
        <v>426</v>
      </c>
      <c r="B46" s="244" t="s">
        <v>220</v>
      </c>
      <c r="C46" s="298" t="s">
        <v>172</v>
      </c>
      <c r="D46" s="298" t="s">
        <v>221</v>
      </c>
      <c r="E46" s="255" t="s">
        <v>1</v>
      </c>
      <c r="F46" s="244">
        <v>400.6</v>
      </c>
      <c r="G46" s="256">
        <v>26.68</v>
      </c>
      <c r="H46" s="256">
        <v>33.14</v>
      </c>
      <c r="I46" s="256">
        <v>13275.88</v>
      </c>
      <c r="J46" s="245">
        <v>5.7209289516039642E-3</v>
      </c>
    </row>
    <row r="47" spans="1:10" s="299" customFormat="1" ht="24" customHeight="1" x14ac:dyDescent="0.2">
      <c r="A47" s="242" t="s">
        <v>185</v>
      </c>
      <c r="B47" s="242"/>
      <c r="C47" s="242"/>
      <c r="D47" s="242" t="s">
        <v>754</v>
      </c>
      <c r="E47" s="242"/>
      <c r="F47" s="253"/>
      <c r="G47" s="242"/>
      <c r="H47" s="242"/>
      <c r="I47" s="254">
        <v>97209.59</v>
      </c>
      <c r="J47" s="243">
        <v>4.1890191671252769E-2</v>
      </c>
    </row>
    <row r="48" spans="1:10" s="299" customFormat="1" ht="26.1" customHeight="1" x14ac:dyDescent="0.2">
      <c r="A48" s="298" t="s">
        <v>427</v>
      </c>
      <c r="B48" s="244" t="s">
        <v>755</v>
      </c>
      <c r="C48" s="298" t="s">
        <v>167</v>
      </c>
      <c r="D48" s="298" t="s">
        <v>222</v>
      </c>
      <c r="E48" s="255" t="s">
        <v>2</v>
      </c>
      <c r="F48" s="244">
        <v>1039.99</v>
      </c>
      <c r="G48" s="256">
        <v>8.6300000000000008</v>
      </c>
      <c r="H48" s="256">
        <v>10.72</v>
      </c>
      <c r="I48" s="256">
        <v>11148.69</v>
      </c>
      <c r="J48" s="245">
        <v>4.8042663381604534E-3</v>
      </c>
    </row>
    <row r="49" spans="1:10" s="299" customFormat="1" ht="26.1" customHeight="1" x14ac:dyDescent="0.2">
      <c r="A49" s="298" t="s">
        <v>428</v>
      </c>
      <c r="B49" s="244" t="s">
        <v>756</v>
      </c>
      <c r="C49" s="298" t="s">
        <v>167</v>
      </c>
      <c r="D49" s="298" t="s">
        <v>223</v>
      </c>
      <c r="E49" s="255" t="s">
        <v>2</v>
      </c>
      <c r="F49" s="244">
        <v>741.24</v>
      </c>
      <c r="G49" s="256">
        <v>10.35</v>
      </c>
      <c r="H49" s="256">
        <v>12.85</v>
      </c>
      <c r="I49" s="256">
        <v>9524.93</v>
      </c>
      <c r="J49" s="245">
        <v>4.1045450696301222E-3</v>
      </c>
    </row>
    <row r="50" spans="1:10" s="299" customFormat="1" ht="26.1" customHeight="1" x14ac:dyDescent="0.2">
      <c r="A50" s="298" t="s">
        <v>429</v>
      </c>
      <c r="B50" s="244" t="s">
        <v>756</v>
      </c>
      <c r="C50" s="298" t="s">
        <v>167</v>
      </c>
      <c r="D50" s="298" t="s">
        <v>223</v>
      </c>
      <c r="E50" s="255" t="s">
        <v>2</v>
      </c>
      <c r="F50" s="244">
        <v>969.42</v>
      </c>
      <c r="G50" s="256">
        <v>10.35</v>
      </c>
      <c r="H50" s="256">
        <v>12.85</v>
      </c>
      <c r="I50" s="256">
        <v>12457.04</v>
      </c>
      <c r="J50" s="245">
        <v>5.3680690686635189E-3</v>
      </c>
    </row>
    <row r="51" spans="1:10" s="299" customFormat="1" ht="65.099999999999994" customHeight="1" x14ac:dyDescent="0.2">
      <c r="A51" s="298" t="s">
        <v>430</v>
      </c>
      <c r="B51" s="244" t="s">
        <v>431</v>
      </c>
      <c r="C51" s="298" t="s">
        <v>172</v>
      </c>
      <c r="D51" s="298" t="s">
        <v>432</v>
      </c>
      <c r="E51" s="255" t="s">
        <v>2</v>
      </c>
      <c r="F51" s="244">
        <v>162.63</v>
      </c>
      <c r="G51" s="256">
        <v>25.44</v>
      </c>
      <c r="H51" s="256">
        <v>31.6</v>
      </c>
      <c r="I51" s="256">
        <v>5139.1000000000004</v>
      </c>
      <c r="J51" s="245">
        <v>2.214574549874504E-3</v>
      </c>
    </row>
    <row r="52" spans="1:10" s="299" customFormat="1" ht="65.099999999999994" customHeight="1" x14ac:dyDescent="0.2">
      <c r="A52" s="298" t="s">
        <v>433</v>
      </c>
      <c r="B52" s="244" t="s">
        <v>224</v>
      </c>
      <c r="C52" s="298" t="s">
        <v>172</v>
      </c>
      <c r="D52" s="298" t="s">
        <v>225</v>
      </c>
      <c r="E52" s="255" t="s">
        <v>2</v>
      </c>
      <c r="F52" s="244">
        <v>794.81</v>
      </c>
      <c r="G52" s="256">
        <v>23.25</v>
      </c>
      <c r="H52" s="256">
        <v>28.88</v>
      </c>
      <c r="I52" s="256">
        <v>22954.11</v>
      </c>
      <c r="J52" s="245">
        <v>9.8915350588663093E-3</v>
      </c>
    </row>
    <row r="53" spans="1:10" s="299" customFormat="1" ht="65.099999999999994" customHeight="1" x14ac:dyDescent="0.2">
      <c r="A53" s="298" t="s">
        <v>434</v>
      </c>
      <c r="B53" s="244" t="s">
        <v>226</v>
      </c>
      <c r="C53" s="298" t="s">
        <v>172</v>
      </c>
      <c r="D53" s="298" t="s">
        <v>227</v>
      </c>
      <c r="E53" s="255" t="s">
        <v>2</v>
      </c>
      <c r="F53" s="244">
        <v>502.25</v>
      </c>
      <c r="G53" s="256">
        <v>13.95</v>
      </c>
      <c r="H53" s="256">
        <v>17.329999999999998</v>
      </c>
      <c r="I53" s="256">
        <v>8703.99</v>
      </c>
      <c r="J53" s="245">
        <v>3.7507802409686881E-3</v>
      </c>
    </row>
    <row r="54" spans="1:10" s="299" customFormat="1" ht="78" customHeight="1" x14ac:dyDescent="0.2">
      <c r="A54" s="298" t="s">
        <v>435</v>
      </c>
      <c r="B54" s="244" t="s">
        <v>436</v>
      </c>
      <c r="C54" s="298" t="s">
        <v>172</v>
      </c>
      <c r="D54" s="298" t="s">
        <v>437</v>
      </c>
      <c r="E54" s="255" t="s">
        <v>2</v>
      </c>
      <c r="F54" s="244">
        <v>38.03</v>
      </c>
      <c r="G54" s="256">
        <v>11.92</v>
      </c>
      <c r="H54" s="256">
        <v>14.8</v>
      </c>
      <c r="I54" s="256">
        <v>562.84</v>
      </c>
      <c r="J54" s="245">
        <v>2.4254269028650268E-4</v>
      </c>
    </row>
    <row r="55" spans="1:10" s="299" customFormat="1" ht="51.95" customHeight="1" x14ac:dyDescent="0.2">
      <c r="A55" s="298" t="s">
        <v>438</v>
      </c>
      <c r="B55" s="244" t="s">
        <v>439</v>
      </c>
      <c r="C55" s="298" t="s">
        <v>172</v>
      </c>
      <c r="D55" s="298" t="s">
        <v>440</v>
      </c>
      <c r="E55" s="255" t="s">
        <v>2</v>
      </c>
      <c r="F55" s="244">
        <v>1411.61</v>
      </c>
      <c r="G55" s="256">
        <v>7.28</v>
      </c>
      <c r="H55" s="256">
        <v>9.0399999999999991</v>
      </c>
      <c r="I55" s="256">
        <v>12760.95</v>
      </c>
      <c r="J55" s="245">
        <v>5.4990319515520331E-3</v>
      </c>
    </row>
    <row r="56" spans="1:10" s="299" customFormat="1" ht="39" customHeight="1" x14ac:dyDescent="0.2">
      <c r="A56" s="298" t="s">
        <v>441</v>
      </c>
      <c r="B56" s="244" t="s">
        <v>442</v>
      </c>
      <c r="C56" s="298" t="s">
        <v>172</v>
      </c>
      <c r="D56" s="298" t="s">
        <v>443</v>
      </c>
      <c r="E56" s="255" t="s">
        <v>173</v>
      </c>
      <c r="F56" s="244">
        <v>3387.85</v>
      </c>
      <c r="G56" s="256">
        <v>2.76</v>
      </c>
      <c r="H56" s="256">
        <v>3.42</v>
      </c>
      <c r="I56" s="256">
        <v>11586.44</v>
      </c>
      <c r="J56" s="245">
        <v>4.992904428333356E-3</v>
      </c>
    </row>
    <row r="57" spans="1:10" s="299" customFormat="1" ht="26.1" customHeight="1" x14ac:dyDescent="0.2">
      <c r="A57" s="298" t="s">
        <v>444</v>
      </c>
      <c r="B57" s="244" t="s">
        <v>208</v>
      </c>
      <c r="C57" s="298" t="s">
        <v>172</v>
      </c>
      <c r="D57" s="298" t="s">
        <v>209</v>
      </c>
      <c r="E57" s="255" t="s">
        <v>2</v>
      </c>
      <c r="F57" s="244">
        <v>1411.61</v>
      </c>
      <c r="G57" s="256">
        <v>1.36</v>
      </c>
      <c r="H57" s="256">
        <v>1.68</v>
      </c>
      <c r="I57" s="256">
        <v>2371.5</v>
      </c>
      <c r="J57" s="245">
        <v>1.0219422749172787E-3</v>
      </c>
    </row>
    <row r="58" spans="1:10" s="299" customFormat="1" ht="24" customHeight="1" x14ac:dyDescent="0.2">
      <c r="A58" s="242" t="s">
        <v>188</v>
      </c>
      <c r="B58" s="242"/>
      <c r="C58" s="242"/>
      <c r="D58" s="242" t="s">
        <v>313</v>
      </c>
      <c r="E58" s="242"/>
      <c r="F58" s="253"/>
      <c r="G58" s="242"/>
      <c r="H58" s="242"/>
      <c r="I58" s="254">
        <v>260726.62</v>
      </c>
      <c r="J58" s="243">
        <v>0.11235401862715279</v>
      </c>
    </row>
    <row r="59" spans="1:10" s="299" customFormat="1" ht="26.1" customHeight="1" x14ac:dyDescent="0.2">
      <c r="A59" s="298" t="s">
        <v>445</v>
      </c>
      <c r="B59" s="244" t="s">
        <v>757</v>
      </c>
      <c r="C59" s="298" t="s">
        <v>167</v>
      </c>
      <c r="D59" s="298" t="s">
        <v>228</v>
      </c>
      <c r="E59" s="255" t="s">
        <v>2</v>
      </c>
      <c r="F59" s="244">
        <v>249.02</v>
      </c>
      <c r="G59" s="256">
        <v>520.75</v>
      </c>
      <c r="H59" s="256">
        <v>646.91999999999996</v>
      </c>
      <c r="I59" s="256">
        <v>161096.01</v>
      </c>
      <c r="J59" s="245">
        <v>6.9420545199028738E-2</v>
      </c>
    </row>
    <row r="60" spans="1:10" s="299" customFormat="1" ht="24" customHeight="1" x14ac:dyDescent="0.2">
      <c r="A60" s="298" t="s">
        <v>446</v>
      </c>
      <c r="B60" s="244" t="s">
        <v>758</v>
      </c>
      <c r="C60" s="298" t="s">
        <v>167</v>
      </c>
      <c r="D60" s="298" t="s">
        <v>171</v>
      </c>
      <c r="E60" s="255" t="s">
        <v>2</v>
      </c>
      <c r="F60" s="244">
        <v>29.31</v>
      </c>
      <c r="G60" s="256">
        <v>163.9</v>
      </c>
      <c r="H60" s="256">
        <v>203.61</v>
      </c>
      <c r="I60" s="256">
        <v>5967.8</v>
      </c>
      <c r="J60" s="245">
        <v>2.5716833684382608E-3</v>
      </c>
    </row>
    <row r="61" spans="1:10" s="299" customFormat="1" ht="26.1" customHeight="1" x14ac:dyDescent="0.2">
      <c r="A61" s="298" t="s">
        <v>447</v>
      </c>
      <c r="B61" s="244" t="s">
        <v>759</v>
      </c>
      <c r="C61" s="298" t="s">
        <v>176</v>
      </c>
      <c r="D61" s="298" t="s">
        <v>448</v>
      </c>
      <c r="E61" s="255" t="s">
        <v>2</v>
      </c>
      <c r="F61" s="244">
        <v>293.07</v>
      </c>
      <c r="G61" s="256">
        <v>225.82</v>
      </c>
      <c r="H61" s="256">
        <v>280.52999999999997</v>
      </c>
      <c r="I61" s="256">
        <v>82214.92</v>
      </c>
      <c r="J61" s="245">
        <v>3.5428590502611032E-2</v>
      </c>
    </row>
    <row r="62" spans="1:10" s="299" customFormat="1" ht="51.95" customHeight="1" x14ac:dyDescent="0.2">
      <c r="A62" s="298" t="s">
        <v>449</v>
      </c>
      <c r="B62" s="244" t="s">
        <v>439</v>
      </c>
      <c r="C62" s="298" t="s">
        <v>172</v>
      </c>
      <c r="D62" s="298" t="s">
        <v>440</v>
      </c>
      <c r="E62" s="255" t="s">
        <v>2</v>
      </c>
      <c r="F62" s="244">
        <v>523.57000000000005</v>
      </c>
      <c r="G62" s="256">
        <v>7.28</v>
      </c>
      <c r="H62" s="256">
        <v>9.0399999999999991</v>
      </c>
      <c r="I62" s="256">
        <v>4733.07</v>
      </c>
      <c r="J62" s="245">
        <v>2.0396054493538791E-3</v>
      </c>
    </row>
    <row r="63" spans="1:10" s="299" customFormat="1" ht="39" customHeight="1" x14ac:dyDescent="0.2">
      <c r="A63" s="298" t="s">
        <v>450</v>
      </c>
      <c r="B63" s="244" t="s">
        <v>442</v>
      </c>
      <c r="C63" s="298" t="s">
        <v>172</v>
      </c>
      <c r="D63" s="298" t="s">
        <v>443</v>
      </c>
      <c r="E63" s="255" t="s">
        <v>173</v>
      </c>
      <c r="F63" s="244">
        <v>1963.4</v>
      </c>
      <c r="G63" s="256">
        <v>2.76</v>
      </c>
      <c r="H63" s="256">
        <v>3.42</v>
      </c>
      <c r="I63" s="256">
        <v>6714.82</v>
      </c>
      <c r="J63" s="245">
        <v>2.8935941077208689E-3</v>
      </c>
    </row>
    <row r="64" spans="1:10" s="299" customFormat="1" ht="24" customHeight="1" x14ac:dyDescent="0.2">
      <c r="A64" s="242" t="s">
        <v>193</v>
      </c>
      <c r="B64" s="242"/>
      <c r="C64" s="242"/>
      <c r="D64" s="242" t="s">
        <v>102</v>
      </c>
      <c r="E64" s="242"/>
      <c r="F64" s="253"/>
      <c r="G64" s="242"/>
      <c r="H64" s="242"/>
      <c r="I64" s="254">
        <v>245975.4</v>
      </c>
      <c r="J64" s="243">
        <v>0.10599732652316575</v>
      </c>
    </row>
    <row r="65" spans="1:10" s="299" customFormat="1" ht="39" customHeight="1" x14ac:dyDescent="0.2">
      <c r="A65" s="246" t="s">
        <v>451</v>
      </c>
      <c r="B65" s="247" t="s">
        <v>452</v>
      </c>
      <c r="C65" s="246" t="s">
        <v>172</v>
      </c>
      <c r="D65" s="246" t="s">
        <v>453</v>
      </c>
      <c r="E65" s="257" t="s">
        <v>177</v>
      </c>
      <c r="F65" s="247">
        <v>60</v>
      </c>
      <c r="G65" s="258">
        <v>136.55000000000001</v>
      </c>
      <c r="H65" s="258">
        <v>169.63</v>
      </c>
      <c r="I65" s="258">
        <v>10177.799999999999</v>
      </c>
      <c r="J65" s="248">
        <v>4.3858840757550399E-3</v>
      </c>
    </row>
    <row r="66" spans="1:10" s="299" customFormat="1" ht="51.95" customHeight="1" x14ac:dyDescent="0.2">
      <c r="A66" s="298" t="s">
        <v>454</v>
      </c>
      <c r="B66" s="244" t="s">
        <v>455</v>
      </c>
      <c r="C66" s="298" t="s">
        <v>172</v>
      </c>
      <c r="D66" s="298" t="s">
        <v>456</v>
      </c>
      <c r="E66" s="255" t="s">
        <v>177</v>
      </c>
      <c r="F66" s="244">
        <v>60</v>
      </c>
      <c r="G66" s="256">
        <v>64.75</v>
      </c>
      <c r="H66" s="256">
        <v>80.430000000000007</v>
      </c>
      <c r="I66" s="256">
        <v>4825.8</v>
      </c>
      <c r="J66" s="245">
        <v>2.0795652668335663E-3</v>
      </c>
    </row>
    <row r="67" spans="1:10" s="299" customFormat="1" ht="39" customHeight="1" x14ac:dyDescent="0.2">
      <c r="A67" s="246" t="s">
        <v>457</v>
      </c>
      <c r="B67" s="247" t="s">
        <v>229</v>
      </c>
      <c r="C67" s="246" t="s">
        <v>172</v>
      </c>
      <c r="D67" s="246" t="s">
        <v>230</v>
      </c>
      <c r="E67" s="257" t="s">
        <v>177</v>
      </c>
      <c r="F67" s="247">
        <v>43</v>
      </c>
      <c r="G67" s="258">
        <v>165.96</v>
      </c>
      <c r="H67" s="258">
        <v>206.17</v>
      </c>
      <c r="I67" s="258">
        <v>8865.31</v>
      </c>
      <c r="J67" s="248">
        <v>3.8202973094020238E-3</v>
      </c>
    </row>
    <row r="68" spans="1:10" s="299" customFormat="1" ht="51.95" customHeight="1" x14ac:dyDescent="0.2">
      <c r="A68" s="298" t="s">
        <v>458</v>
      </c>
      <c r="B68" s="244" t="s">
        <v>459</v>
      </c>
      <c r="C68" s="298" t="s">
        <v>172</v>
      </c>
      <c r="D68" s="298" t="s">
        <v>460</v>
      </c>
      <c r="E68" s="255" t="s">
        <v>177</v>
      </c>
      <c r="F68" s="244">
        <v>43</v>
      </c>
      <c r="G68" s="256">
        <v>79.010000000000005</v>
      </c>
      <c r="H68" s="256">
        <v>98.15</v>
      </c>
      <c r="I68" s="256">
        <v>4220.45</v>
      </c>
      <c r="J68" s="245">
        <v>1.8187038895950362E-3</v>
      </c>
    </row>
    <row r="69" spans="1:10" s="299" customFormat="1" ht="39" customHeight="1" x14ac:dyDescent="0.2">
      <c r="A69" s="246" t="s">
        <v>461</v>
      </c>
      <c r="B69" s="247" t="s">
        <v>231</v>
      </c>
      <c r="C69" s="246" t="s">
        <v>172</v>
      </c>
      <c r="D69" s="246" t="s">
        <v>232</v>
      </c>
      <c r="E69" s="257" t="s">
        <v>177</v>
      </c>
      <c r="F69" s="247">
        <v>12</v>
      </c>
      <c r="G69" s="258">
        <v>216.91</v>
      </c>
      <c r="H69" s="258">
        <v>269.45999999999998</v>
      </c>
      <c r="I69" s="258">
        <v>3233.52</v>
      </c>
      <c r="J69" s="248">
        <v>1.3934095655873998E-3</v>
      </c>
    </row>
    <row r="70" spans="1:10" s="299" customFormat="1" ht="51.95" customHeight="1" x14ac:dyDescent="0.2">
      <c r="A70" s="298" t="s">
        <v>462</v>
      </c>
      <c r="B70" s="244" t="s">
        <v>463</v>
      </c>
      <c r="C70" s="298" t="s">
        <v>172</v>
      </c>
      <c r="D70" s="298" t="s">
        <v>464</v>
      </c>
      <c r="E70" s="255" t="s">
        <v>177</v>
      </c>
      <c r="F70" s="244">
        <v>12</v>
      </c>
      <c r="G70" s="256">
        <v>93.85</v>
      </c>
      <c r="H70" s="256">
        <v>116.58</v>
      </c>
      <c r="I70" s="256">
        <v>1398.96</v>
      </c>
      <c r="J70" s="245">
        <v>6.0284898373108835E-4</v>
      </c>
    </row>
    <row r="71" spans="1:10" s="299" customFormat="1" ht="39" customHeight="1" x14ac:dyDescent="0.2">
      <c r="A71" s="246" t="s">
        <v>465</v>
      </c>
      <c r="B71" s="247" t="s">
        <v>233</v>
      </c>
      <c r="C71" s="246" t="s">
        <v>172</v>
      </c>
      <c r="D71" s="246" t="s">
        <v>234</v>
      </c>
      <c r="E71" s="257" t="s">
        <v>177</v>
      </c>
      <c r="F71" s="247">
        <v>324</v>
      </c>
      <c r="G71" s="258">
        <v>404.41</v>
      </c>
      <c r="H71" s="258">
        <v>502.39</v>
      </c>
      <c r="I71" s="258">
        <v>162774.35999999999</v>
      </c>
      <c r="J71" s="248">
        <v>7.0143790747039456E-2</v>
      </c>
    </row>
    <row r="72" spans="1:10" s="299" customFormat="1" ht="51.95" customHeight="1" x14ac:dyDescent="0.2">
      <c r="A72" s="298" t="s">
        <v>466</v>
      </c>
      <c r="B72" s="244" t="s">
        <v>467</v>
      </c>
      <c r="C72" s="298" t="s">
        <v>172</v>
      </c>
      <c r="D72" s="298" t="s">
        <v>468</v>
      </c>
      <c r="E72" s="255" t="s">
        <v>177</v>
      </c>
      <c r="F72" s="244">
        <v>324</v>
      </c>
      <c r="G72" s="256">
        <v>125.42</v>
      </c>
      <c r="H72" s="256">
        <v>155.80000000000001</v>
      </c>
      <c r="I72" s="256">
        <v>50479.199999999997</v>
      </c>
      <c r="J72" s="245">
        <v>2.1752826685222132E-2</v>
      </c>
    </row>
    <row r="73" spans="1:10" s="299" customFormat="1" ht="24" customHeight="1" x14ac:dyDescent="0.2">
      <c r="A73" s="242" t="s">
        <v>469</v>
      </c>
      <c r="B73" s="242"/>
      <c r="C73" s="242"/>
      <c r="D73" s="242" t="s">
        <v>235</v>
      </c>
      <c r="E73" s="242"/>
      <c r="F73" s="253"/>
      <c r="G73" s="242"/>
      <c r="H73" s="242"/>
      <c r="I73" s="254">
        <v>458420.9</v>
      </c>
      <c r="J73" s="243">
        <v>0.19754572946052132</v>
      </c>
    </row>
    <row r="74" spans="1:10" s="299" customFormat="1" ht="26.1" customHeight="1" x14ac:dyDescent="0.2">
      <c r="A74" s="298" t="s">
        <v>470</v>
      </c>
      <c r="B74" s="244" t="s">
        <v>760</v>
      </c>
      <c r="C74" s="298" t="s">
        <v>176</v>
      </c>
      <c r="D74" s="298" t="s">
        <v>236</v>
      </c>
      <c r="E74" s="255" t="s">
        <v>69</v>
      </c>
      <c r="F74" s="244">
        <v>8</v>
      </c>
      <c r="G74" s="256">
        <v>11143.92</v>
      </c>
      <c r="H74" s="256">
        <v>13844.09</v>
      </c>
      <c r="I74" s="256">
        <v>110752.72</v>
      </c>
      <c r="J74" s="245">
        <v>4.7726285739015974E-2</v>
      </c>
    </row>
    <row r="75" spans="1:10" s="299" customFormat="1" ht="26.1" customHeight="1" x14ac:dyDescent="0.2">
      <c r="A75" s="298" t="s">
        <v>471</v>
      </c>
      <c r="B75" s="244" t="s">
        <v>761</v>
      </c>
      <c r="C75" s="298" t="s">
        <v>176</v>
      </c>
      <c r="D75" s="298" t="s">
        <v>472</v>
      </c>
      <c r="E75" s="255" t="s">
        <v>69</v>
      </c>
      <c r="F75" s="244">
        <v>4</v>
      </c>
      <c r="G75" s="256">
        <v>23813.64</v>
      </c>
      <c r="H75" s="256">
        <v>29583.68</v>
      </c>
      <c r="I75" s="256">
        <v>118334.72</v>
      </c>
      <c r="J75" s="245">
        <v>5.099357071832139E-2</v>
      </c>
    </row>
    <row r="76" spans="1:10" s="299" customFormat="1" ht="26.1" customHeight="1" x14ac:dyDescent="0.2">
      <c r="A76" s="298" t="s">
        <v>473</v>
      </c>
      <c r="B76" s="244" t="s">
        <v>762</v>
      </c>
      <c r="C76" s="298" t="s">
        <v>176</v>
      </c>
      <c r="D76" s="298" t="s">
        <v>237</v>
      </c>
      <c r="E76" s="255" t="s">
        <v>69</v>
      </c>
      <c r="F76" s="244">
        <v>8</v>
      </c>
      <c r="G76" s="256">
        <v>1896.35</v>
      </c>
      <c r="H76" s="256">
        <v>2355.83</v>
      </c>
      <c r="I76" s="256">
        <v>18846.64</v>
      </c>
      <c r="J76" s="245">
        <v>8.1215172490605014E-3</v>
      </c>
    </row>
    <row r="77" spans="1:10" s="299" customFormat="1" ht="26.1" customHeight="1" x14ac:dyDescent="0.2">
      <c r="A77" s="298" t="s">
        <v>474</v>
      </c>
      <c r="B77" s="244" t="s">
        <v>763</v>
      </c>
      <c r="C77" s="298" t="s">
        <v>176</v>
      </c>
      <c r="D77" s="298" t="s">
        <v>238</v>
      </c>
      <c r="E77" s="255" t="s">
        <v>69</v>
      </c>
      <c r="F77" s="244">
        <v>2</v>
      </c>
      <c r="G77" s="256">
        <v>3558.78</v>
      </c>
      <c r="H77" s="256">
        <v>4421.07</v>
      </c>
      <c r="I77" s="256">
        <v>8842.14</v>
      </c>
      <c r="J77" s="245">
        <v>3.8103127416137745E-3</v>
      </c>
    </row>
    <row r="78" spans="1:10" s="299" customFormat="1" ht="39" customHeight="1" x14ac:dyDescent="0.2">
      <c r="A78" s="298" t="s">
        <v>475</v>
      </c>
      <c r="B78" s="244" t="s">
        <v>764</v>
      </c>
      <c r="C78" s="298" t="s">
        <v>176</v>
      </c>
      <c r="D78" s="298" t="s">
        <v>476</v>
      </c>
      <c r="E78" s="255" t="s">
        <v>69</v>
      </c>
      <c r="F78" s="244">
        <v>6</v>
      </c>
      <c r="G78" s="256">
        <v>6829.92</v>
      </c>
      <c r="H78" s="256">
        <v>8484.7999999999993</v>
      </c>
      <c r="I78" s="256">
        <v>50908.800000000003</v>
      </c>
      <c r="J78" s="245">
        <v>2.1937952724144529E-2</v>
      </c>
    </row>
    <row r="79" spans="1:10" s="299" customFormat="1" ht="24" customHeight="1" x14ac:dyDescent="0.2">
      <c r="A79" s="298" t="s">
        <v>477</v>
      </c>
      <c r="B79" s="244" t="s">
        <v>765</v>
      </c>
      <c r="C79" s="298" t="s">
        <v>176</v>
      </c>
      <c r="D79" s="298" t="s">
        <v>478</v>
      </c>
      <c r="E79" s="255" t="s">
        <v>177</v>
      </c>
      <c r="F79" s="244">
        <v>60.5</v>
      </c>
      <c r="G79" s="256">
        <v>1791.21</v>
      </c>
      <c r="H79" s="256">
        <v>2225.2199999999998</v>
      </c>
      <c r="I79" s="256">
        <v>134625.81</v>
      </c>
      <c r="J79" s="245">
        <v>5.8013833663917908E-2</v>
      </c>
    </row>
    <row r="80" spans="1:10" s="299" customFormat="1" ht="24" customHeight="1" x14ac:dyDescent="0.2">
      <c r="A80" s="298" t="s">
        <v>479</v>
      </c>
      <c r="B80" s="244" t="s">
        <v>766</v>
      </c>
      <c r="C80" s="298" t="s">
        <v>176</v>
      </c>
      <c r="D80" s="298" t="s">
        <v>480</v>
      </c>
      <c r="E80" s="255" t="s">
        <v>177</v>
      </c>
      <c r="F80" s="244">
        <v>7.5</v>
      </c>
      <c r="G80" s="256">
        <v>1729.06</v>
      </c>
      <c r="H80" s="256">
        <v>2148.0100000000002</v>
      </c>
      <c r="I80" s="256">
        <v>16110.07</v>
      </c>
      <c r="J80" s="245">
        <v>6.9422566244472282E-3</v>
      </c>
    </row>
    <row r="81" spans="1:10" s="299" customFormat="1" ht="24" customHeight="1" x14ac:dyDescent="0.2">
      <c r="A81" s="242" t="s">
        <v>140</v>
      </c>
      <c r="B81" s="242"/>
      <c r="C81" s="242"/>
      <c r="D81" s="242" t="s">
        <v>291</v>
      </c>
      <c r="E81" s="242"/>
      <c r="F81" s="253"/>
      <c r="G81" s="242"/>
      <c r="H81" s="242"/>
      <c r="I81" s="254">
        <v>601885.78</v>
      </c>
      <c r="J81" s="243">
        <v>0.25936855292159422</v>
      </c>
    </row>
    <row r="82" spans="1:10" s="299" customFormat="1" ht="24" customHeight="1" x14ac:dyDescent="0.2">
      <c r="A82" s="242" t="s">
        <v>196</v>
      </c>
      <c r="B82" s="242"/>
      <c r="C82" s="242"/>
      <c r="D82" s="242" t="s">
        <v>104</v>
      </c>
      <c r="E82" s="242"/>
      <c r="F82" s="253"/>
      <c r="G82" s="242"/>
      <c r="H82" s="242"/>
      <c r="I82" s="254">
        <v>565697.18000000005</v>
      </c>
      <c r="J82" s="243">
        <v>0.2437739249603581</v>
      </c>
    </row>
    <row r="83" spans="1:10" s="299" customFormat="1" ht="26.1" customHeight="1" x14ac:dyDescent="0.2">
      <c r="A83" s="298" t="s">
        <v>197</v>
      </c>
      <c r="B83" s="244" t="s">
        <v>239</v>
      </c>
      <c r="C83" s="298" t="s">
        <v>172</v>
      </c>
      <c r="D83" s="298" t="s">
        <v>240</v>
      </c>
      <c r="E83" s="255" t="s">
        <v>1</v>
      </c>
      <c r="F83" s="244">
        <v>3191.71</v>
      </c>
      <c r="G83" s="256">
        <v>2.37</v>
      </c>
      <c r="H83" s="256">
        <v>2.94</v>
      </c>
      <c r="I83" s="256">
        <v>9383.6200000000008</v>
      </c>
      <c r="J83" s="245">
        <v>4.043650841138214E-3</v>
      </c>
    </row>
    <row r="84" spans="1:10" s="299" customFormat="1" ht="26.1" customHeight="1" x14ac:dyDescent="0.2">
      <c r="A84" s="298" t="s">
        <v>198</v>
      </c>
      <c r="B84" s="244" t="s">
        <v>767</v>
      </c>
      <c r="C84" s="298" t="s">
        <v>176</v>
      </c>
      <c r="D84" s="298" t="s">
        <v>241</v>
      </c>
      <c r="E84" s="255" t="s">
        <v>2</v>
      </c>
      <c r="F84" s="244">
        <v>957.51</v>
      </c>
      <c r="G84" s="256">
        <v>139.44999999999999</v>
      </c>
      <c r="H84" s="256">
        <v>173.23</v>
      </c>
      <c r="I84" s="256">
        <v>165869.45000000001</v>
      </c>
      <c r="J84" s="245">
        <v>7.1477547152552307E-2</v>
      </c>
    </row>
    <row r="85" spans="1:10" s="299" customFormat="1" ht="39" customHeight="1" x14ac:dyDescent="0.2">
      <c r="A85" s="298" t="s">
        <v>481</v>
      </c>
      <c r="B85" s="244" t="s">
        <v>482</v>
      </c>
      <c r="C85" s="298" t="s">
        <v>172</v>
      </c>
      <c r="D85" s="298" t="s">
        <v>483</v>
      </c>
      <c r="E85" s="255" t="s">
        <v>2</v>
      </c>
      <c r="F85" s="244">
        <v>429.96</v>
      </c>
      <c r="G85" s="256">
        <v>125.88</v>
      </c>
      <c r="H85" s="256">
        <v>156.38</v>
      </c>
      <c r="I85" s="256">
        <v>67237.14</v>
      </c>
      <c r="J85" s="245">
        <v>2.8974267683125259E-2</v>
      </c>
    </row>
    <row r="86" spans="1:10" s="299" customFormat="1" ht="51.95" customHeight="1" x14ac:dyDescent="0.2">
      <c r="A86" s="298" t="s">
        <v>484</v>
      </c>
      <c r="B86" s="244" t="s">
        <v>439</v>
      </c>
      <c r="C86" s="298" t="s">
        <v>172</v>
      </c>
      <c r="D86" s="298" t="s">
        <v>440</v>
      </c>
      <c r="E86" s="255" t="s">
        <v>2</v>
      </c>
      <c r="F86" s="244">
        <v>2327.62</v>
      </c>
      <c r="G86" s="256">
        <v>7.28</v>
      </c>
      <c r="H86" s="256">
        <v>9.0399999999999991</v>
      </c>
      <c r="I86" s="256">
        <v>21041.68</v>
      </c>
      <c r="J86" s="245">
        <v>9.0674182278226451E-3</v>
      </c>
    </row>
    <row r="87" spans="1:10" s="299" customFormat="1" ht="39" customHeight="1" x14ac:dyDescent="0.2">
      <c r="A87" s="298" t="s">
        <v>485</v>
      </c>
      <c r="B87" s="244" t="s">
        <v>442</v>
      </c>
      <c r="C87" s="298" t="s">
        <v>172</v>
      </c>
      <c r="D87" s="298" t="s">
        <v>443</v>
      </c>
      <c r="E87" s="255" t="s">
        <v>173</v>
      </c>
      <c r="F87" s="244">
        <v>8728.59</v>
      </c>
      <c r="G87" s="256">
        <v>2.76</v>
      </c>
      <c r="H87" s="256">
        <v>3.42</v>
      </c>
      <c r="I87" s="256">
        <v>29851.77</v>
      </c>
      <c r="J87" s="245">
        <v>1.2863919774027986E-2</v>
      </c>
    </row>
    <row r="88" spans="1:10" s="299" customFormat="1" ht="39" customHeight="1" x14ac:dyDescent="0.2">
      <c r="A88" s="298" t="s">
        <v>486</v>
      </c>
      <c r="B88" s="244" t="s">
        <v>487</v>
      </c>
      <c r="C88" s="298" t="s">
        <v>172</v>
      </c>
      <c r="D88" s="298" t="s">
        <v>488</v>
      </c>
      <c r="E88" s="255" t="s">
        <v>2</v>
      </c>
      <c r="F88" s="244">
        <v>98.87</v>
      </c>
      <c r="G88" s="256">
        <v>1703.72</v>
      </c>
      <c r="H88" s="256">
        <v>2116.5300000000002</v>
      </c>
      <c r="I88" s="256">
        <v>209261.32</v>
      </c>
      <c r="J88" s="245">
        <v>9.0176255286946075E-2</v>
      </c>
    </row>
    <row r="89" spans="1:10" s="299" customFormat="1" ht="26.1" customHeight="1" x14ac:dyDescent="0.2">
      <c r="A89" s="298" t="s">
        <v>489</v>
      </c>
      <c r="B89" s="244" t="s">
        <v>490</v>
      </c>
      <c r="C89" s="298" t="s">
        <v>172</v>
      </c>
      <c r="D89" s="298" t="s">
        <v>491</v>
      </c>
      <c r="E89" s="255" t="s">
        <v>2</v>
      </c>
      <c r="F89" s="244">
        <v>128.53</v>
      </c>
      <c r="G89" s="256">
        <v>10.38</v>
      </c>
      <c r="H89" s="256">
        <v>12.89</v>
      </c>
      <c r="I89" s="256">
        <v>1656.75</v>
      </c>
      <c r="J89" s="245">
        <v>7.1393753488054024E-4</v>
      </c>
    </row>
    <row r="90" spans="1:10" s="299" customFormat="1" ht="39" customHeight="1" x14ac:dyDescent="0.2">
      <c r="A90" s="246" t="s">
        <v>492</v>
      </c>
      <c r="B90" s="247" t="s">
        <v>493</v>
      </c>
      <c r="C90" s="246" t="s">
        <v>176</v>
      </c>
      <c r="D90" s="246" t="s">
        <v>494</v>
      </c>
      <c r="E90" s="257" t="s">
        <v>173</v>
      </c>
      <c r="F90" s="247">
        <v>784.01</v>
      </c>
      <c r="G90" s="258">
        <v>2.64</v>
      </c>
      <c r="H90" s="258">
        <v>3.27</v>
      </c>
      <c r="I90" s="258">
        <v>2563.71</v>
      </c>
      <c r="J90" s="248">
        <v>1.1047706639798339E-3</v>
      </c>
    </row>
    <row r="91" spans="1:10" s="299" customFormat="1" ht="26.1" customHeight="1" x14ac:dyDescent="0.2">
      <c r="A91" s="298" t="s">
        <v>495</v>
      </c>
      <c r="B91" s="244" t="s">
        <v>496</v>
      </c>
      <c r="C91" s="298" t="s">
        <v>172</v>
      </c>
      <c r="D91" s="298" t="s">
        <v>497</v>
      </c>
      <c r="E91" s="255" t="s">
        <v>1</v>
      </c>
      <c r="F91" s="244">
        <v>2824.76</v>
      </c>
      <c r="G91" s="256">
        <v>7.36</v>
      </c>
      <c r="H91" s="256">
        <v>9.14</v>
      </c>
      <c r="I91" s="256">
        <v>25818.3</v>
      </c>
      <c r="J91" s="245">
        <v>1.1125790527723708E-2</v>
      </c>
    </row>
    <row r="92" spans="1:10" s="299" customFormat="1" ht="39" customHeight="1" x14ac:dyDescent="0.2">
      <c r="A92" s="298" t="s">
        <v>498</v>
      </c>
      <c r="B92" s="244" t="s">
        <v>499</v>
      </c>
      <c r="C92" s="298" t="s">
        <v>172</v>
      </c>
      <c r="D92" s="298" t="s">
        <v>500</v>
      </c>
      <c r="E92" s="255" t="s">
        <v>1</v>
      </c>
      <c r="F92" s="244">
        <v>2824.76</v>
      </c>
      <c r="G92" s="256">
        <v>8.65</v>
      </c>
      <c r="H92" s="256">
        <v>10.74</v>
      </c>
      <c r="I92" s="256">
        <v>30337.919999999998</v>
      </c>
      <c r="J92" s="245">
        <v>1.3073414708437025E-2</v>
      </c>
    </row>
    <row r="93" spans="1:10" s="299" customFormat="1" ht="26.1" customHeight="1" x14ac:dyDescent="0.2">
      <c r="A93" s="298" t="s">
        <v>501</v>
      </c>
      <c r="B93" s="244" t="s">
        <v>502</v>
      </c>
      <c r="C93" s="298" t="s">
        <v>190</v>
      </c>
      <c r="D93" s="298" t="s">
        <v>503</v>
      </c>
      <c r="E93" s="255" t="s">
        <v>504</v>
      </c>
      <c r="F93" s="244">
        <v>1124.17</v>
      </c>
      <c r="G93" s="256">
        <v>1.92</v>
      </c>
      <c r="H93" s="256">
        <v>2.38</v>
      </c>
      <c r="I93" s="256">
        <v>2675.52</v>
      </c>
      <c r="J93" s="245">
        <v>1.1529525597245107E-3</v>
      </c>
    </row>
    <row r="94" spans="1:10" s="299" customFormat="1" ht="24" customHeight="1" x14ac:dyDescent="0.2">
      <c r="A94" s="242" t="s">
        <v>199</v>
      </c>
      <c r="B94" s="242"/>
      <c r="C94" s="242"/>
      <c r="D94" s="242" t="s">
        <v>328</v>
      </c>
      <c r="E94" s="242"/>
      <c r="F94" s="253"/>
      <c r="G94" s="242"/>
      <c r="H94" s="242"/>
      <c r="I94" s="254">
        <v>36188.6</v>
      </c>
      <c r="J94" s="243">
        <v>1.5594627961236108E-2</v>
      </c>
    </row>
    <row r="95" spans="1:10" s="299" customFormat="1" ht="65.099999999999994" customHeight="1" x14ac:dyDescent="0.2">
      <c r="A95" s="298" t="s">
        <v>200</v>
      </c>
      <c r="B95" s="244" t="s">
        <v>505</v>
      </c>
      <c r="C95" s="298" t="s">
        <v>167</v>
      </c>
      <c r="D95" s="298" t="s">
        <v>506</v>
      </c>
      <c r="E95" s="255" t="s">
        <v>12</v>
      </c>
      <c r="F95" s="244">
        <v>733.9</v>
      </c>
      <c r="G95" s="256">
        <v>39.700000000000003</v>
      </c>
      <c r="H95" s="256">
        <v>49.31</v>
      </c>
      <c r="I95" s="256">
        <v>36188.6</v>
      </c>
      <c r="J95" s="245">
        <v>1.5594627961236108E-2</v>
      </c>
    </row>
    <row r="96" spans="1:10" s="299" customFormat="1" ht="24" customHeight="1" x14ac:dyDescent="0.2">
      <c r="A96" s="242" t="s">
        <v>141</v>
      </c>
      <c r="B96" s="242"/>
      <c r="C96" s="242"/>
      <c r="D96" s="242" t="s">
        <v>280</v>
      </c>
      <c r="E96" s="242"/>
      <c r="F96" s="253"/>
      <c r="G96" s="242"/>
      <c r="H96" s="242"/>
      <c r="I96" s="254">
        <v>18149.04</v>
      </c>
      <c r="J96" s="243">
        <v>7.8209028990785089E-3</v>
      </c>
    </row>
    <row r="97" spans="1:10" s="299" customFormat="1" ht="24" customHeight="1" x14ac:dyDescent="0.2">
      <c r="A97" s="242" t="s">
        <v>201</v>
      </c>
      <c r="B97" s="242"/>
      <c r="C97" s="242"/>
      <c r="D97" s="242" t="s">
        <v>281</v>
      </c>
      <c r="E97" s="242"/>
      <c r="F97" s="253"/>
      <c r="G97" s="242"/>
      <c r="H97" s="242"/>
      <c r="I97" s="254">
        <v>11709.34</v>
      </c>
      <c r="J97" s="243">
        <v>5.0458652993379243E-3</v>
      </c>
    </row>
    <row r="98" spans="1:10" s="299" customFormat="1" ht="26.1" customHeight="1" x14ac:dyDescent="0.2">
      <c r="A98" s="246" t="s">
        <v>202</v>
      </c>
      <c r="B98" s="247" t="s">
        <v>509</v>
      </c>
      <c r="C98" s="246" t="s">
        <v>172</v>
      </c>
      <c r="D98" s="246" t="s">
        <v>510</v>
      </c>
      <c r="E98" s="257" t="s">
        <v>1</v>
      </c>
      <c r="F98" s="247">
        <v>3.9</v>
      </c>
      <c r="G98" s="258">
        <v>635.25</v>
      </c>
      <c r="H98" s="258">
        <v>789.17</v>
      </c>
      <c r="I98" s="258">
        <v>3077.76</v>
      </c>
      <c r="J98" s="248">
        <v>1.326288448682017E-3</v>
      </c>
    </row>
    <row r="99" spans="1:10" s="299" customFormat="1" ht="26.1" customHeight="1" x14ac:dyDescent="0.2">
      <c r="A99" s="298" t="s">
        <v>205</v>
      </c>
      <c r="B99" s="244" t="s">
        <v>768</v>
      </c>
      <c r="C99" s="298" t="s">
        <v>176</v>
      </c>
      <c r="D99" s="298" t="s">
        <v>511</v>
      </c>
      <c r="E99" s="255" t="s">
        <v>69</v>
      </c>
      <c r="F99" s="244">
        <v>17</v>
      </c>
      <c r="G99" s="256">
        <v>408.71</v>
      </c>
      <c r="H99" s="256">
        <v>507.74</v>
      </c>
      <c r="I99" s="256">
        <v>8631.58</v>
      </c>
      <c r="J99" s="245">
        <v>3.7195768506559069E-3</v>
      </c>
    </row>
    <row r="100" spans="1:10" s="299" customFormat="1" ht="24" customHeight="1" x14ac:dyDescent="0.2">
      <c r="A100" s="242" t="s">
        <v>210</v>
      </c>
      <c r="B100" s="242"/>
      <c r="C100" s="242"/>
      <c r="D100" s="242" t="s">
        <v>284</v>
      </c>
      <c r="E100" s="242"/>
      <c r="F100" s="253"/>
      <c r="G100" s="242"/>
      <c r="H100" s="242"/>
      <c r="I100" s="254">
        <v>6439.7</v>
      </c>
      <c r="J100" s="243">
        <v>2.7750375997405855E-3</v>
      </c>
    </row>
    <row r="101" spans="1:10" s="299" customFormat="1" ht="26.1" customHeight="1" x14ac:dyDescent="0.2">
      <c r="A101" s="298" t="s">
        <v>211</v>
      </c>
      <c r="B101" s="244" t="s">
        <v>512</v>
      </c>
      <c r="C101" s="298" t="s">
        <v>190</v>
      </c>
      <c r="D101" s="298" t="s">
        <v>513</v>
      </c>
      <c r="E101" s="255" t="s">
        <v>1</v>
      </c>
      <c r="F101" s="244">
        <v>44.79</v>
      </c>
      <c r="G101" s="256">
        <v>52.16</v>
      </c>
      <c r="H101" s="256">
        <v>64.790000000000006</v>
      </c>
      <c r="I101" s="256">
        <v>2901.94</v>
      </c>
      <c r="J101" s="245">
        <v>1.2505229455085168E-3</v>
      </c>
    </row>
    <row r="102" spans="1:10" s="299" customFormat="1" ht="26.1" customHeight="1" x14ac:dyDescent="0.2">
      <c r="A102" s="298" t="s">
        <v>214</v>
      </c>
      <c r="B102" s="244" t="s">
        <v>514</v>
      </c>
      <c r="C102" s="298" t="s">
        <v>190</v>
      </c>
      <c r="D102" s="298" t="s">
        <v>515</v>
      </c>
      <c r="E102" s="255" t="s">
        <v>1</v>
      </c>
      <c r="F102" s="244">
        <v>72.510000000000005</v>
      </c>
      <c r="G102" s="256">
        <v>39.28</v>
      </c>
      <c r="H102" s="256">
        <v>48.79</v>
      </c>
      <c r="I102" s="256">
        <v>3537.76</v>
      </c>
      <c r="J102" s="245">
        <v>1.5245146542320689E-3</v>
      </c>
    </row>
    <row r="103" spans="1:10" s="299" customFormat="1" ht="24" customHeight="1" x14ac:dyDescent="0.2">
      <c r="A103" s="242" t="s">
        <v>142</v>
      </c>
      <c r="B103" s="242"/>
      <c r="C103" s="242"/>
      <c r="D103" s="242" t="s">
        <v>15</v>
      </c>
      <c r="E103" s="242"/>
      <c r="F103" s="253"/>
      <c r="G103" s="242"/>
      <c r="H103" s="242"/>
      <c r="I103" s="254">
        <v>28156.29</v>
      </c>
      <c r="J103" s="243">
        <v>1.2133292454493199E-2</v>
      </c>
    </row>
    <row r="104" spans="1:10" s="299" customFormat="1" ht="26.1" customHeight="1" x14ac:dyDescent="0.2">
      <c r="A104" s="298" t="s">
        <v>215</v>
      </c>
      <c r="B104" s="244" t="s">
        <v>769</v>
      </c>
      <c r="C104" s="298" t="s">
        <v>167</v>
      </c>
      <c r="D104" s="298" t="s">
        <v>770</v>
      </c>
      <c r="E104" s="255" t="s">
        <v>734</v>
      </c>
      <c r="F104" s="244">
        <v>5</v>
      </c>
      <c r="G104" s="256">
        <v>3964.4</v>
      </c>
      <c r="H104" s="256">
        <v>4924.97</v>
      </c>
      <c r="I104" s="256">
        <v>24624.85</v>
      </c>
      <c r="J104" s="245">
        <v>1.0611501255954774E-2</v>
      </c>
    </row>
    <row r="105" spans="1:10" s="299" customFormat="1" ht="51.95" customHeight="1" x14ac:dyDescent="0.2">
      <c r="A105" s="298" t="s">
        <v>218</v>
      </c>
      <c r="B105" s="244" t="s">
        <v>507</v>
      </c>
      <c r="C105" s="298" t="s">
        <v>172</v>
      </c>
      <c r="D105" s="298" t="s">
        <v>508</v>
      </c>
      <c r="E105" s="255" t="s">
        <v>2</v>
      </c>
      <c r="F105" s="244">
        <v>88</v>
      </c>
      <c r="G105" s="256">
        <v>8.93</v>
      </c>
      <c r="H105" s="256">
        <v>11.09</v>
      </c>
      <c r="I105" s="256">
        <v>975.92</v>
      </c>
      <c r="J105" s="245">
        <v>4.2054982287044928E-4</v>
      </c>
    </row>
    <row r="106" spans="1:10" s="299" customFormat="1" ht="39" customHeight="1" x14ac:dyDescent="0.2">
      <c r="A106" s="298" t="s">
        <v>143</v>
      </c>
      <c r="B106" s="244" t="s">
        <v>442</v>
      </c>
      <c r="C106" s="298" t="s">
        <v>172</v>
      </c>
      <c r="D106" s="298" t="s">
        <v>443</v>
      </c>
      <c r="E106" s="255" t="s">
        <v>173</v>
      </c>
      <c r="F106" s="244">
        <v>704</v>
      </c>
      <c r="G106" s="256">
        <v>2.76</v>
      </c>
      <c r="H106" s="256">
        <v>3.42</v>
      </c>
      <c r="I106" s="256">
        <v>2407.6799999999998</v>
      </c>
      <c r="J106" s="245">
        <v>1.037533196910324E-3</v>
      </c>
    </row>
    <row r="107" spans="1:10" s="299" customFormat="1" ht="26.1" customHeight="1" x14ac:dyDescent="0.2">
      <c r="A107" s="298" t="s">
        <v>145</v>
      </c>
      <c r="B107" s="244" t="s">
        <v>208</v>
      </c>
      <c r="C107" s="298" t="s">
        <v>172</v>
      </c>
      <c r="D107" s="298" t="s">
        <v>209</v>
      </c>
      <c r="E107" s="255" t="s">
        <v>2</v>
      </c>
      <c r="F107" s="244">
        <v>88</v>
      </c>
      <c r="G107" s="256">
        <v>1.36</v>
      </c>
      <c r="H107" s="256">
        <v>1.68</v>
      </c>
      <c r="I107" s="256">
        <v>147.84</v>
      </c>
      <c r="J107" s="245">
        <v>6.370817875765147E-5</v>
      </c>
    </row>
    <row r="108" spans="1:10" s="299" customFormat="1" ht="14.25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s="299" customFormat="1" ht="14.25" x14ac:dyDescent="0.2">
      <c r="A109" s="353"/>
      <c r="B109" s="353"/>
      <c r="C109" s="353"/>
      <c r="D109" s="259"/>
      <c r="E109" s="296"/>
      <c r="F109" s="353" t="s">
        <v>242</v>
      </c>
      <c r="G109" s="353"/>
      <c r="H109" s="428">
        <v>1868681.99</v>
      </c>
      <c r="I109" s="297"/>
      <c r="J109" s="297"/>
    </row>
    <row r="110" spans="1:10" s="299" customFormat="1" ht="14.25" x14ac:dyDescent="0.2">
      <c r="A110" s="353"/>
      <c r="B110" s="353"/>
      <c r="C110" s="353"/>
      <c r="D110" s="259"/>
      <c r="E110" s="296"/>
      <c r="F110" s="353" t="s">
        <v>243</v>
      </c>
      <c r="G110" s="353"/>
      <c r="H110" s="428">
        <v>451899.18</v>
      </c>
      <c r="I110" s="297"/>
      <c r="J110" s="297"/>
    </row>
    <row r="111" spans="1:10" s="299" customFormat="1" ht="14.25" x14ac:dyDescent="0.2">
      <c r="A111" s="353"/>
      <c r="B111" s="353"/>
      <c r="C111" s="353"/>
      <c r="D111" s="259"/>
      <c r="E111" s="296"/>
      <c r="F111" s="353" t="s">
        <v>244</v>
      </c>
      <c r="G111" s="353"/>
      <c r="H111" s="428">
        <v>2320581.17</v>
      </c>
      <c r="I111" s="297"/>
      <c r="J111" s="297"/>
    </row>
    <row r="112" spans="1:10" s="151" customFormat="1" x14ac:dyDescent="0.2">
      <c r="A112" s="157"/>
      <c r="B112" s="157"/>
      <c r="C112" s="157"/>
      <c r="D112" s="157"/>
      <c r="E112" s="157"/>
      <c r="F112" s="263"/>
      <c r="G112" s="157"/>
      <c r="H112" s="429"/>
      <c r="I112" s="157"/>
    </row>
    <row r="113" spans="1:9" customFormat="1" ht="15.75" x14ac:dyDescent="0.2">
      <c r="A113" s="116"/>
      <c r="B113" s="116"/>
      <c r="C113" s="116"/>
      <c r="D113" s="249"/>
      <c r="E113" s="249"/>
      <c r="F113" s="250"/>
      <c r="G113" s="250"/>
      <c r="H113" s="430"/>
      <c r="I113" s="250"/>
    </row>
    <row r="114" spans="1:9" ht="18" x14ac:dyDescent="0.25">
      <c r="D114" s="117"/>
      <c r="E114" s="350"/>
      <c r="F114" s="350"/>
      <c r="G114" s="350"/>
      <c r="H114" s="350"/>
    </row>
    <row r="115" spans="1:9" ht="18" x14ac:dyDescent="0.2">
      <c r="C115" s="17" t="s">
        <v>5</v>
      </c>
      <c r="D115" s="310" t="str">
        <f>DADOS!C8</f>
        <v>Eng.ª Civil Flávia Cristina Barbosa</v>
      </c>
      <c r="E115" s="310"/>
      <c r="F115" s="310"/>
      <c r="G115" s="310"/>
      <c r="H115" s="118"/>
      <c r="I115" s="21"/>
    </row>
    <row r="116" spans="1:9" ht="18" x14ac:dyDescent="0.25">
      <c r="C116" s="19"/>
      <c r="D116" s="311" t="str">
        <f>"CREA: "&amp;DADOS!C9</f>
        <v>CREA: MG- 187.842/D</v>
      </c>
      <c r="E116" s="311"/>
      <c r="F116" s="311"/>
      <c r="G116" s="311"/>
      <c r="H116" s="119"/>
      <c r="I116" s="21"/>
    </row>
    <row r="117" spans="1:9" ht="18" x14ac:dyDescent="0.25">
      <c r="D117" s="120"/>
      <c r="E117" s="21"/>
      <c r="F117" s="264"/>
      <c r="G117" s="119"/>
      <c r="H117" s="119"/>
      <c r="I117" s="21"/>
    </row>
    <row r="118" spans="1:9" ht="18.75" x14ac:dyDescent="0.2">
      <c r="D118" s="2"/>
      <c r="E118" s="3"/>
      <c r="F118" s="265"/>
      <c r="G118" s="11"/>
      <c r="H118" s="4"/>
    </row>
    <row r="213" spans="10:10" x14ac:dyDescent="0.2">
      <c r="J213" s="157"/>
    </row>
    <row r="214" spans="10:10" x14ac:dyDescent="0.2">
      <c r="J214" s="116"/>
    </row>
  </sheetData>
  <mergeCells count="17">
    <mergeCell ref="D115:G115"/>
    <mergeCell ref="D116:G116"/>
    <mergeCell ref="E114:H114"/>
    <mergeCell ref="A9:J9"/>
    <mergeCell ref="A7:J7"/>
    <mergeCell ref="A109:C109"/>
    <mergeCell ref="F109:G109"/>
    <mergeCell ref="A110:C110"/>
    <mergeCell ref="F110:G110"/>
    <mergeCell ref="A111:C111"/>
    <mergeCell ref="F111:G111"/>
    <mergeCell ref="A1:G2"/>
    <mergeCell ref="A3:C6"/>
    <mergeCell ref="E3:G6"/>
    <mergeCell ref="D4:D6"/>
    <mergeCell ref="A8:I8"/>
    <mergeCell ref="H4:I4"/>
  </mergeCells>
  <pageMargins left="0.51181102362204722" right="0.51181102362204722" top="0.78740157480314965" bottom="0.78740157480314965" header="0.31496062992125984" footer="0.31496062992125984"/>
  <pageSetup paperSize="9" scale="57" fitToHeight="2000" orientation="landscape" r:id="rId1"/>
  <headerFooter>
    <oddFooter>Página &amp;P de &amp;N</oddFooter>
  </headerFooter>
  <rowBreaks count="1" manualBreakCount="1">
    <brk id="87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1"/>
  <sheetViews>
    <sheetView view="pageBreakPreview" zoomScale="60" zoomScaleNormal="70" workbookViewId="0">
      <selection activeCell="C23" sqref="C23"/>
    </sheetView>
  </sheetViews>
  <sheetFormatPr defaultColWidth="9" defaultRowHeight="15" x14ac:dyDescent="0.2"/>
  <cols>
    <col min="1" max="1" width="18" style="1" customWidth="1"/>
    <col min="2" max="2" width="15.875" style="1" customWidth="1"/>
    <col min="3" max="3" width="78.375" style="1" customWidth="1"/>
    <col min="4" max="4" width="23.625" style="1" customWidth="1"/>
    <col min="5" max="5" width="12.375" style="1" customWidth="1"/>
    <col min="6" max="6" width="18.625" style="121" customWidth="1"/>
    <col min="7" max="7" width="15" style="1" bestFit="1" customWidth="1"/>
    <col min="8" max="8" width="24.25" style="1" bestFit="1" customWidth="1"/>
    <col min="9" max="9" width="21.125" style="1" bestFit="1" customWidth="1"/>
    <col min="10" max="10" width="22.375" style="1" bestFit="1" customWidth="1"/>
    <col min="11" max="16384" width="9" style="1"/>
  </cols>
  <sheetData>
    <row r="1" spans="1:10" s="42" customFormat="1" ht="22.9" customHeight="1" thickBot="1" x14ac:dyDescent="0.3">
      <c r="A1" s="332" t="s">
        <v>65</v>
      </c>
      <c r="B1" s="332"/>
      <c r="C1" s="332"/>
      <c r="D1" s="332"/>
      <c r="E1" s="332"/>
      <c r="F1" s="332"/>
      <c r="G1" s="332"/>
      <c r="H1" s="333"/>
      <c r="I1" s="54" t="s">
        <v>3</v>
      </c>
      <c r="J1" s="56" t="str">
        <f>DADOS!C2</f>
        <v>R01</v>
      </c>
    </row>
    <row r="2" spans="1:10" s="43" customFormat="1" ht="22.9" customHeight="1" thickBot="1" x14ac:dyDescent="0.25">
      <c r="A2" s="334"/>
      <c r="B2" s="334"/>
      <c r="C2" s="334"/>
      <c r="D2" s="334"/>
      <c r="E2" s="334"/>
      <c r="F2" s="334"/>
      <c r="G2" s="334"/>
      <c r="H2" s="335"/>
      <c r="I2" s="55" t="s">
        <v>18</v>
      </c>
      <c r="J2" s="112">
        <f>DADOS!C4</f>
        <v>45054</v>
      </c>
    </row>
    <row r="3" spans="1:10" s="43" customFormat="1" ht="21" customHeight="1" x14ac:dyDescent="0.2">
      <c r="A3" s="336" t="s">
        <v>20</v>
      </c>
      <c r="B3" s="337"/>
      <c r="C3" s="360" t="s">
        <v>21</v>
      </c>
      <c r="D3" s="361"/>
      <c r="E3" s="362"/>
      <c r="F3" s="342" t="s">
        <v>17</v>
      </c>
      <c r="G3" s="336"/>
      <c r="H3" s="337"/>
      <c r="I3" s="50" t="s">
        <v>22</v>
      </c>
      <c r="J3" s="44"/>
    </row>
    <row r="4" spans="1:10" s="43" customFormat="1" ht="72.75" customHeight="1" thickBot="1" x14ac:dyDescent="0.25">
      <c r="A4" s="338"/>
      <c r="B4" s="339"/>
      <c r="C4" s="363" t="str">
        <f>DADOS!C3</f>
        <v>REGULARIZAÇÃO DE DRENAGEM DO BAIRRO MONTE AZUL</v>
      </c>
      <c r="D4" s="364"/>
      <c r="E4" s="365"/>
      <c r="F4" s="343"/>
      <c r="G4" s="338"/>
      <c r="H4" s="339"/>
      <c r="I4" s="355" t="str">
        <f>DADOS!C7</f>
        <v>SINAPI - 02/2023 - Minas Gerais
SICRO3 - 10/2022 - Minas Gerais
SETOP - 10/2022 - Minas Gerais
SUDECAP - 12/2022 - Minas Gerais</v>
      </c>
      <c r="J4" s="356"/>
    </row>
    <row r="5" spans="1:10" s="43" customFormat="1" ht="21" customHeight="1" thickBot="1" x14ac:dyDescent="0.25">
      <c r="A5" s="338"/>
      <c r="B5" s="339"/>
      <c r="C5" s="363"/>
      <c r="D5" s="364"/>
      <c r="E5" s="365"/>
      <c r="F5" s="343"/>
      <c r="G5" s="338"/>
      <c r="H5" s="339"/>
      <c r="I5" s="83" t="s">
        <v>23</v>
      </c>
      <c r="J5" s="88">
        <f>DADOS!C5</f>
        <v>0.24229999999999999</v>
      </c>
    </row>
    <row r="6" spans="1:10" s="43" customFormat="1" ht="20.45" customHeight="1" thickBot="1" x14ac:dyDescent="0.25">
      <c r="A6" s="340"/>
      <c r="B6" s="341"/>
      <c r="C6" s="366"/>
      <c r="D6" s="367"/>
      <c r="E6" s="368"/>
      <c r="F6" s="344"/>
      <c r="G6" s="340"/>
      <c r="H6" s="341"/>
      <c r="I6" s="84" t="s">
        <v>24</v>
      </c>
      <c r="J6" s="88">
        <f>DADOS!C6</f>
        <v>0</v>
      </c>
    </row>
    <row r="7" spans="1:10" s="43" customFormat="1" ht="7.9" customHeight="1" thickBot="1" x14ac:dyDescent="0.25">
      <c r="A7" s="103"/>
      <c r="B7" s="103"/>
      <c r="C7" s="109"/>
      <c r="D7" s="109"/>
      <c r="E7" s="109"/>
      <c r="F7" s="267"/>
      <c r="G7" s="103"/>
      <c r="H7" s="103"/>
      <c r="I7" s="92"/>
      <c r="J7" s="88"/>
    </row>
    <row r="8" spans="1:10" s="43" customFormat="1" ht="22.15" customHeight="1" thickBot="1" x14ac:dyDescent="0.25">
      <c r="A8" s="347" t="str">
        <f>A1&amp;" DE PROJETO EXECUTIVO - "&amp;C4</f>
        <v>CURVA ABC DE SERVIÇOS DE PROJETO EXECUTIVO - REGULARIZAÇÃO DE DRENAGEM DO BAIRRO MONTE AZUL</v>
      </c>
      <c r="B8" s="347"/>
      <c r="C8" s="347"/>
      <c r="D8" s="347"/>
      <c r="E8" s="347"/>
      <c r="F8" s="347"/>
      <c r="G8" s="347"/>
      <c r="H8" s="347"/>
      <c r="I8" s="347"/>
      <c r="J8" s="347"/>
    </row>
    <row r="9" spans="1:10" s="45" customFormat="1" ht="7.9" customHeight="1" thickBot="1" x14ac:dyDescent="0.3">
      <c r="A9" s="357"/>
      <c r="B9" s="358"/>
      <c r="C9" s="358"/>
      <c r="D9" s="358"/>
      <c r="E9" s="358"/>
      <c r="F9" s="358"/>
      <c r="G9" s="358"/>
      <c r="H9" s="358"/>
      <c r="I9" s="358"/>
      <c r="J9" s="358"/>
    </row>
    <row r="10" spans="1:10" s="45" customFormat="1" ht="38.25" customHeight="1" thickBot="1" x14ac:dyDescent="0.3">
      <c r="A10" s="89" t="s">
        <v>33</v>
      </c>
      <c r="B10" s="87" t="s">
        <v>34</v>
      </c>
      <c r="C10" s="87" t="s">
        <v>35</v>
      </c>
      <c r="D10" s="87" t="s">
        <v>52</v>
      </c>
      <c r="E10" s="87" t="s">
        <v>63</v>
      </c>
      <c r="F10" s="268" t="s">
        <v>62</v>
      </c>
      <c r="G10" s="87" t="s">
        <v>64</v>
      </c>
      <c r="H10" s="87" t="s">
        <v>0</v>
      </c>
      <c r="I10" s="87" t="s">
        <v>37</v>
      </c>
      <c r="J10" s="90" t="s">
        <v>53</v>
      </c>
    </row>
    <row r="11" spans="1:10" s="299" customFormat="1" ht="39" customHeight="1" x14ac:dyDescent="0.2">
      <c r="A11" s="244" t="s">
        <v>487</v>
      </c>
      <c r="B11" s="298" t="s">
        <v>172</v>
      </c>
      <c r="C11" s="298" t="s">
        <v>488</v>
      </c>
      <c r="D11" s="298" t="s">
        <v>516</v>
      </c>
      <c r="E11" s="255" t="s">
        <v>2</v>
      </c>
      <c r="F11" s="244" t="s">
        <v>772</v>
      </c>
      <c r="G11" s="244" t="s">
        <v>865</v>
      </c>
      <c r="H11" s="244" t="s">
        <v>866</v>
      </c>
      <c r="I11" s="244" t="s">
        <v>1048</v>
      </c>
      <c r="J11" s="244" t="s">
        <v>1048</v>
      </c>
    </row>
    <row r="12" spans="1:10" s="299" customFormat="1" ht="26.1" customHeight="1" x14ac:dyDescent="0.2">
      <c r="A12" s="244" t="s">
        <v>753</v>
      </c>
      <c r="B12" s="298" t="s">
        <v>167</v>
      </c>
      <c r="C12" s="298" t="s">
        <v>425</v>
      </c>
      <c r="D12" s="298" t="s">
        <v>771</v>
      </c>
      <c r="E12" s="255" t="s">
        <v>1</v>
      </c>
      <c r="F12" s="244" t="s">
        <v>774</v>
      </c>
      <c r="G12" s="244" t="s">
        <v>867</v>
      </c>
      <c r="H12" s="244" t="s">
        <v>868</v>
      </c>
      <c r="I12" s="244" t="s">
        <v>1049</v>
      </c>
      <c r="J12" s="244" t="s">
        <v>1050</v>
      </c>
    </row>
    <row r="13" spans="1:10" s="299" customFormat="1" ht="26.1" customHeight="1" x14ac:dyDescent="0.2">
      <c r="A13" s="244" t="s">
        <v>767</v>
      </c>
      <c r="B13" s="298" t="s">
        <v>176</v>
      </c>
      <c r="C13" s="298" t="s">
        <v>241</v>
      </c>
      <c r="D13" s="298" t="s">
        <v>516</v>
      </c>
      <c r="E13" s="255" t="s">
        <v>2</v>
      </c>
      <c r="F13" s="244" t="s">
        <v>775</v>
      </c>
      <c r="G13" s="244" t="s">
        <v>869</v>
      </c>
      <c r="H13" s="244" t="s">
        <v>870</v>
      </c>
      <c r="I13" s="244" t="s">
        <v>1051</v>
      </c>
      <c r="J13" s="244" t="s">
        <v>1052</v>
      </c>
    </row>
    <row r="14" spans="1:10" s="299" customFormat="1" ht="39" customHeight="1" x14ac:dyDescent="0.2">
      <c r="A14" s="247" t="s">
        <v>233</v>
      </c>
      <c r="B14" s="246" t="s">
        <v>172</v>
      </c>
      <c r="C14" s="246" t="s">
        <v>234</v>
      </c>
      <c r="D14" s="246" t="s">
        <v>518</v>
      </c>
      <c r="E14" s="257" t="s">
        <v>177</v>
      </c>
      <c r="F14" s="247" t="s">
        <v>776</v>
      </c>
      <c r="G14" s="247" t="s">
        <v>871</v>
      </c>
      <c r="H14" s="247" t="s">
        <v>872</v>
      </c>
      <c r="I14" s="247" t="s">
        <v>1053</v>
      </c>
      <c r="J14" s="247" t="s">
        <v>1054</v>
      </c>
    </row>
    <row r="15" spans="1:10" s="299" customFormat="1" ht="26.1" customHeight="1" x14ac:dyDescent="0.2">
      <c r="A15" s="244" t="s">
        <v>757</v>
      </c>
      <c r="B15" s="298" t="s">
        <v>167</v>
      </c>
      <c r="C15" s="298" t="s">
        <v>228</v>
      </c>
      <c r="D15" s="298" t="s">
        <v>771</v>
      </c>
      <c r="E15" s="255" t="s">
        <v>2</v>
      </c>
      <c r="F15" s="244" t="s">
        <v>777</v>
      </c>
      <c r="G15" s="244" t="s">
        <v>873</v>
      </c>
      <c r="H15" s="244" t="s">
        <v>874</v>
      </c>
      <c r="I15" s="244" t="s">
        <v>1055</v>
      </c>
      <c r="J15" s="244" t="s">
        <v>1056</v>
      </c>
    </row>
    <row r="16" spans="1:10" s="299" customFormat="1" ht="51.95" customHeight="1" x14ac:dyDescent="0.2">
      <c r="A16" s="244" t="s">
        <v>439</v>
      </c>
      <c r="B16" s="298" t="s">
        <v>172</v>
      </c>
      <c r="C16" s="298" t="s">
        <v>440</v>
      </c>
      <c r="D16" s="298" t="s">
        <v>520</v>
      </c>
      <c r="E16" s="255" t="s">
        <v>2</v>
      </c>
      <c r="F16" s="244" t="s">
        <v>778</v>
      </c>
      <c r="G16" s="244" t="s">
        <v>875</v>
      </c>
      <c r="H16" s="244" t="s">
        <v>876</v>
      </c>
      <c r="I16" s="244" t="s">
        <v>1057</v>
      </c>
      <c r="J16" s="244" t="s">
        <v>1058</v>
      </c>
    </row>
    <row r="17" spans="1:10" s="299" customFormat="1" ht="24" customHeight="1" x14ac:dyDescent="0.2">
      <c r="A17" s="244" t="s">
        <v>765</v>
      </c>
      <c r="B17" s="298" t="s">
        <v>176</v>
      </c>
      <c r="C17" s="298" t="s">
        <v>478</v>
      </c>
      <c r="D17" s="298" t="s">
        <v>517</v>
      </c>
      <c r="E17" s="255" t="s">
        <v>177</v>
      </c>
      <c r="F17" s="244" t="s">
        <v>782</v>
      </c>
      <c r="G17" s="244" t="s">
        <v>982</v>
      </c>
      <c r="H17" s="244" t="s">
        <v>983</v>
      </c>
      <c r="I17" s="244" t="s">
        <v>1059</v>
      </c>
      <c r="J17" s="244" t="s">
        <v>1060</v>
      </c>
    </row>
    <row r="18" spans="1:10" s="299" customFormat="1" ht="26.1" customHeight="1" x14ac:dyDescent="0.2">
      <c r="A18" s="244" t="s">
        <v>761</v>
      </c>
      <c r="B18" s="298" t="s">
        <v>176</v>
      </c>
      <c r="C18" s="298" t="s">
        <v>472</v>
      </c>
      <c r="D18" s="298" t="s">
        <v>517</v>
      </c>
      <c r="E18" s="255" t="s">
        <v>69</v>
      </c>
      <c r="F18" s="244" t="s">
        <v>785</v>
      </c>
      <c r="G18" s="244" t="s">
        <v>984</v>
      </c>
      <c r="H18" s="244" t="s">
        <v>985</v>
      </c>
      <c r="I18" s="244" t="s">
        <v>1061</v>
      </c>
      <c r="J18" s="244" t="s">
        <v>1062</v>
      </c>
    </row>
    <row r="19" spans="1:10" s="299" customFormat="1" ht="26.1" customHeight="1" x14ac:dyDescent="0.2">
      <c r="A19" s="244" t="s">
        <v>760</v>
      </c>
      <c r="B19" s="298" t="s">
        <v>176</v>
      </c>
      <c r="C19" s="298" t="s">
        <v>236</v>
      </c>
      <c r="D19" s="298" t="s">
        <v>517</v>
      </c>
      <c r="E19" s="255" t="s">
        <v>69</v>
      </c>
      <c r="F19" s="244" t="s">
        <v>790</v>
      </c>
      <c r="G19" s="244" t="s">
        <v>986</v>
      </c>
      <c r="H19" s="244" t="s">
        <v>987</v>
      </c>
      <c r="I19" s="244" t="s">
        <v>1063</v>
      </c>
      <c r="J19" s="244" t="s">
        <v>1064</v>
      </c>
    </row>
    <row r="20" spans="1:10" s="299" customFormat="1" ht="39" customHeight="1" x14ac:dyDescent="0.2">
      <c r="A20" s="244" t="s">
        <v>724</v>
      </c>
      <c r="B20" s="298" t="s">
        <v>172</v>
      </c>
      <c r="C20" s="298" t="s">
        <v>725</v>
      </c>
      <c r="D20" s="298" t="s">
        <v>520</v>
      </c>
      <c r="E20" s="255" t="s">
        <v>173</v>
      </c>
      <c r="F20" s="244" t="s">
        <v>779</v>
      </c>
      <c r="G20" s="244" t="s">
        <v>877</v>
      </c>
      <c r="H20" s="244" t="s">
        <v>878</v>
      </c>
      <c r="I20" s="244" t="s">
        <v>1065</v>
      </c>
      <c r="J20" s="244" t="s">
        <v>1066</v>
      </c>
    </row>
    <row r="21" spans="1:10" s="299" customFormat="1" ht="26.1" customHeight="1" x14ac:dyDescent="0.2">
      <c r="A21" s="244" t="s">
        <v>759</v>
      </c>
      <c r="B21" s="298" t="s">
        <v>176</v>
      </c>
      <c r="C21" s="298" t="s">
        <v>448</v>
      </c>
      <c r="D21" s="298" t="s">
        <v>519</v>
      </c>
      <c r="E21" s="255" t="s">
        <v>2</v>
      </c>
      <c r="F21" s="244" t="s">
        <v>780</v>
      </c>
      <c r="G21" s="244" t="s">
        <v>879</v>
      </c>
      <c r="H21" s="244" t="s">
        <v>880</v>
      </c>
      <c r="I21" s="244" t="s">
        <v>1067</v>
      </c>
      <c r="J21" s="244" t="s">
        <v>1068</v>
      </c>
    </row>
    <row r="22" spans="1:10" s="299" customFormat="1" ht="39" customHeight="1" x14ac:dyDescent="0.2">
      <c r="A22" s="244" t="s">
        <v>482</v>
      </c>
      <c r="B22" s="298" t="s">
        <v>172</v>
      </c>
      <c r="C22" s="298" t="s">
        <v>483</v>
      </c>
      <c r="D22" s="298" t="s">
        <v>516</v>
      </c>
      <c r="E22" s="255" t="s">
        <v>2</v>
      </c>
      <c r="F22" s="244" t="s">
        <v>781</v>
      </c>
      <c r="G22" s="244" t="s">
        <v>881</v>
      </c>
      <c r="H22" s="244" t="s">
        <v>882</v>
      </c>
      <c r="I22" s="244" t="s">
        <v>988</v>
      </c>
      <c r="J22" s="244" t="s">
        <v>1069</v>
      </c>
    </row>
    <row r="23" spans="1:10" s="299" customFormat="1" ht="39" customHeight="1" x14ac:dyDescent="0.2">
      <c r="A23" s="244" t="s">
        <v>764</v>
      </c>
      <c r="B23" s="298" t="s">
        <v>176</v>
      </c>
      <c r="C23" s="298" t="s">
        <v>476</v>
      </c>
      <c r="D23" s="298" t="s">
        <v>521</v>
      </c>
      <c r="E23" s="255" t="s">
        <v>69</v>
      </c>
      <c r="F23" s="244" t="s">
        <v>788</v>
      </c>
      <c r="G23" s="244" t="s">
        <v>989</v>
      </c>
      <c r="H23" s="244" t="s">
        <v>990</v>
      </c>
      <c r="I23" s="244" t="s">
        <v>1070</v>
      </c>
      <c r="J23" s="244" t="s">
        <v>1071</v>
      </c>
    </row>
    <row r="24" spans="1:10" s="299" customFormat="1" ht="39" customHeight="1" x14ac:dyDescent="0.2">
      <c r="A24" s="244" t="s">
        <v>442</v>
      </c>
      <c r="B24" s="298" t="s">
        <v>172</v>
      </c>
      <c r="C24" s="298" t="s">
        <v>443</v>
      </c>
      <c r="D24" s="298" t="s">
        <v>520</v>
      </c>
      <c r="E24" s="255" t="s">
        <v>173</v>
      </c>
      <c r="F24" s="244" t="s">
        <v>783</v>
      </c>
      <c r="G24" s="244" t="s">
        <v>883</v>
      </c>
      <c r="H24" s="244" t="s">
        <v>884</v>
      </c>
      <c r="I24" s="244" t="s">
        <v>1072</v>
      </c>
      <c r="J24" s="244" t="s">
        <v>1073</v>
      </c>
    </row>
    <row r="25" spans="1:10" s="299" customFormat="1" ht="51.95" customHeight="1" x14ac:dyDescent="0.2">
      <c r="A25" s="244" t="s">
        <v>467</v>
      </c>
      <c r="B25" s="298" t="s">
        <v>172</v>
      </c>
      <c r="C25" s="298" t="s">
        <v>468</v>
      </c>
      <c r="D25" s="298" t="s">
        <v>522</v>
      </c>
      <c r="E25" s="255" t="s">
        <v>177</v>
      </c>
      <c r="F25" s="244" t="s">
        <v>776</v>
      </c>
      <c r="G25" s="244" t="s">
        <v>885</v>
      </c>
      <c r="H25" s="244" t="s">
        <v>886</v>
      </c>
      <c r="I25" s="244" t="s">
        <v>1072</v>
      </c>
      <c r="J25" s="244" t="s">
        <v>1074</v>
      </c>
    </row>
    <row r="26" spans="1:10" s="299" customFormat="1" ht="39" customHeight="1" x14ac:dyDescent="0.2">
      <c r="A26" s="244" t="s">
        <v>414</v>
      </c>
      <c r="B26" s="298" t="s">
        <v>172</v>
      </c>
      <c r="C26" s="298" t="s">
        <v>415</v>
      </c>
      <c r="D26" s="298" t="s">
        <v>523</v>
      </c>
      <c r="E26" s="255" t="s">
        <v>2</v>
      </c>
      <c r="F26" s="244" t="s">
        <v>784</v>
      </c>
      <c r="G26" s="244" t="s">
        <v>887</v>
      </c>
      <c r="H26" s="244" t="s">
        <v>888</v>
      </c>
      <c r="I26" s="244" t="s">
        <v>1075</v>
      </c>
      <c r="J26" s="244" t="s">
        <v>1076</v>
      </c>
    </row>
    <row r="27" spans="1:10" s="299" customFormat="1" ht="26.1" customHeight="1" x14ac:dyDescent="0.2">
      <c r="A27" s="244" t="s">
        <v>752</v>
      </c>
      <c r="B27" s="298" t="s">
        <v>167</v>
      </c>
      <c r="C27" s="298" t="s">
        <v>219</v>
      </c>
      <c r="D27" s="298" t="s">
        <v>771</v>
      </c>
      <c r="E27" s="255" t="s">
        <v>1</v>
      </c>
      <c r="F27" s="244" t="s">
        <v>786</v>
      </c>
      <c r="G27" s="244" t="s">
        <v>889</v>
      </c>
      <c r="H27" s="244" t="s">
        <v>890</v>
      </c>
      <c r="I27" s="244" t="s">
        <v>1077</v>
      </c>
      <c r="J27" s="244" t="s">
        <v>1078</v>
      </c>
    </row>
    <row r="28" spans="1:10" s="299" customFormat="1" ht="65.099999999999994" customHeight="1" x14ac:dyDescent="0.2">
      <c r="A28" s="244" t="s">
        <v>505</v>
      </c>
      <c r="B28" s="298" t="s">
        <v>167</v>
      </c>
      <c r="C28" s="298" t="s">
        <v>506</v>
      </c>
      <c r="D28" s="298" t="s">
        <v>771</v>
      </c>
      <c r="E28" s="255" t="s">
        <v>12</v>
      </c>
      <c r="F28" s="244" t="s">
        <v>787</v>
      </c>
      <c r="G28" s="244" t="s">
        <v>891</v>
      </c>
      <c r="H28" s="244" t="s">
        <v>892</v>
      </c>
      <c r="I28" s="244" t="s">
        <v>1079</v>
      </c>
      <c r="J28" s="244" t="s">
        <v>1080</v>
      </c>
    </row>
    <row r="29" spans="1:10" s="299" customFormat="1" ht="39" customHeight="1" x14ac:dyDescent="0.2">
      <c r="A29" s="244" t="s">
        <v>499</v>
      </c>
      <c r="B29" s="298" t="s">
        <v>172</v>
      </c>
      <c r="C29" s="298" t="s">
        <v>500</v>
      </c>
      <c r="D29" s="298" t="s">
        <v>516</v>
      </c>
      <c r="E29" s="255" t="s">
        <v>1</v>
      </c>
      <c r="F29" s="244" t="s">
        <v>789</v>
      </c>
      <c r="G29" s="244" t="s">
        <v>893</v>
      </c>
      <c r="H29" s="244" t="s">
        <v>894</v>
      </c>
      <c r="I29" s="244" t="s">
        <v>1081</v>
      </c>
      <c r="J29" s="244" t="s">
        <v>1082</v>
      </c>
    </row>
    <row r="30" spans="1:10" s="299" customFormat="1" ht="26.1" customHeight="1" x14ac:dyDescent="0.2">
      <c r="A30" s="244" t="s">
        <v>496</v>
      </c>
      <c r="B30" s="298" t="s">
        <v>172</v>
      </c>
      <c r="C30" s="298" t="s">
        <v>497</v>
      </c>
      <c r="D30" s="298" t="s">
        <v>516</v>
      </c>
      <c r="E30" s="255" t="s">
        <v>1</v>
      </c>
      <c r="F30" s="244" t="s">
        <v>789</v>
      </c>
      <c r="G30" s="244" t="s">
        <v>895</v>
      </c>
      <c r="H30" s="244" t="s">
        <v>896</v>
      </c>
      <c r="I30" s="244" t="s">
        <v>1083</v>
      </c>
      <c r="J30" s="244" t="s">
        <v>1084</v>
      </c>
    </row>
    <row r="31" spans="1:10" s="299" customFormat="1" ht="26.1" customHeight="1" x14ac:dyDescent="0.2">
      <c r="A31" s="244" t="s">
        <v>769</v>
      </c>
      <c r="B31" s="298" t="s">
        <v>167</v>
      </c>
      <c r="C31" s="298" t="s">
        <v>770</v>
      </c>
      <c r="D31" s="298" t="s">
        <v>771</v>
      </c>
      <c r="E31" s="255" t="s">
        <v>734</v>
      </c>
      <c r="F31" s="244" t="s">
        <v>813</v>
      </c>
      <c r="G31" s="244" t="s">
        <v>864</v>
      </c>
      <c r="H31" s="244" t="s">
        <v>1085</v>
      </c>
      <c r="I31" s="244" t="s">
        <v>1086</v>
      </c>
      <c r="J31" s="244" t="s">
        <v>1087</v>
      </c>
    </row>
    <row r="32" spans="1:10" s="299" customFormat="1" ht="26.1" customHeight="1" x14ac:dyDescent="0.2">
      <c r="A32" s="244" t="s">
        <v>208</v>
      </c>
      <c r="B32" s="298" t="s">
        <v>172</v>
      </c>
      <c r="C32" s="298" t="s">
        <v>209</v>
      </c>
      <c r="D32" s="298" t="s">
        <v>516</v>
      </c>
      <c r="E32" s="255" t="s">
        <v>2</v>
      </c>
      <c r="F32" s="244" t="s">
        <v>791</v>
      </c>
      <c r="G32" s="244" t="s">
        <v>897</v>
      </c>
      <c r="H32" s="244" t="s">
        <v>898</v>
      </c>
      <c r="I32" s="244" t="s">
        <v>1088</v>
      </c>
      <c r="J32" s="244" t="s">
        <v>1089</v>
      </c>
    </row>
    <row r="33" spans="1:10" s="299" customFormat="1" ht="65.099999999999994" customHeight="1" x14ac:dyDescent="0.2">
      <c r="A33" s="244" t="s">
        <v>224</v>
      </c>
      <c r="B33" s="298" t="s">
        <v>172</v>
      </c>
      <c r="C33" s="298" t="s">
        <v>225</v>
      </c>
      <c r="D33" s="298" t="s">
        <v>523</v>
      </c>
      <c r="E33" s="255" t="s">
        <v>2</v>
      </c>
      <c r="F33" s="244" t="s">
        <v>792</v>
      </c>
      <c r="G33" s="244" t="s">
        <v>899</v>
      </c>
      <c r="H33" s="244" t="s">
        <v>900</v>
      </c>
      <c r="I33" s="244" t="s">
        <v>1090</v>
      </c>
      <c r="J33" s="244" t="s">
        <v>1091</v>
      </c>
    </row>
    <row r="34" spans="1:10" s="299" customFormat="1" ht="26.1" customHeight="1" x14ac:dyDescent="0.2">
      <c r="A34" s="244" t="s">
        <v>756</v>
      </c>
      <c r="B34" s="298" t="s">
        <v>167</v>
      </c>
      <c r="C34" s="298" t="s">
        <v>223</v>
      </c>
      <c r="D34" s="298" t="s">
        <v>771</v>
      </c>
      <c r="E34" s="255" t="s">
        <v>2</v>
      </c>
      <c r="F34" s="244" t="s">
        <v>793</v>
      </c>
      <c r="G34" s="244" t="s">
        <v>901</v>
      </c>
      <c r="H34" s="244" t="s">
        <v>902</v>
      </c>
      <c r="I34" s="244" t="s">
        <v>1092</v>
      </c>
      <c r="J34" s="244" t="s">
        <v>1093</v>
      </c>
    </row>
    <row r="35" spans="1:10" s="299" customFormat="1" ht="24" customHeight="1" x14ac:dyDescent="0.2">
      <c r="A35" s="244" t="s">
        <v>741</v>
      </c>
      <c r="B35" s="298" t="s">
        <v>176</v>
      </c>
      <c r="C35" s="298" t="s">
        <v>410</v>
      </c>
      <c r="D35" s="298" t="s">
        <v>522</v>
      </c>
      <c r="E35" s="255" t="s">
        <v>177</v>
      </c>
      <c r="F35" s="244" t="s">
        <v>794</v>
      </c>
      <c r="G35" s="244" t="s">
        <v>903</v>
      </c>
      <c r="H35" s="244" t="s">
        <v>904</v>
      </c>
      <c r="I35" s="244" t="s">
        <v>1094</v>
      </c>
      <c r="J35" s="244" t="s">
        <v>1095</v>
      </c>
    </row>
    <row r="36" spans="1:10" s="299" customFormat="1" ht="26.1" customHeight="1" x14ac:dyDescent="0.2">
      <c r="A36" s="244" t="s">
        <v>762</v>
      </c>
      <c r="B36" s="298" t="s">
        <v>176</v>
      </c>
      <c r="C36" s="298" t="s">
        <v>237</v>
      </c>
      <c r="D36" s="298" t="s">
        <v>521</v>
      </c>
      <c r="E36" s="255" t="s">
        <v>69</v>
      </c>
      <c r="F36" s="244" t="s">
        <v>790</v>
      </c>
      <c r="G36" s="244" t="s">
        <v>992</v>
      </c>
      <c r="H36" s="244" t="s">
        <v>993</v>
      </c>
      <c r="I36" s="244" t="s">
        <v>991</v>
      </c>
      <c r="J36" s="244" t="s">
        <v>1096</v>
      </c>
    </row>
    <row r="37" spans="1:10" s="299" customFormat="1" ht="26.1" customHeight="1" x14ac:dyDescent="0.2">
      <c r="A37" s="244" t="s">
        <v>749</v>
      </c>
      <c r="B37" s="298" t="s">
        <v>176</v>
      </c>
      <c r="C37" s="298" t="s">
        <v>84</v>
      </c>
      <c r="D37" s="298" t="s">
        <v>517</v>
      </c>
      <c r="E37" s="255" t="s">
        <v>71</v>
      </c>
      <c r="F37" s="244" t="s">
        <v>795</v>
      </c>
      <c r="G37" s="244" t="s">
        <v>905</v>
      </c>
      <c r="H37" s="244" t="s">
        <v>906</v>
      </c>
      <c r="I37" s="244" t="s">
        <v>1097</v>
      </c>
      <c r="J37" s="244" t="s">
        <v>1098</v>
      </c>
    </row>
    <row r="38" spans="1:10" s="299" customFormat="1" ht="24" customHeight="1" x14ac:dyDescent="0.2">
      <c r="A38" s="244" t="s">
        <v>766</v>
      </c>
      <c r="B38" s="298" t="s">
        <v>176</v>
      </c>
      <c r="C38" s="298" t="s">
        <v>480</v>
      </c>
      <c r="D38" s="298" t="s">
        <v>517</v>
      </c>
      <c r="E38" s="255" t="s">
        <v>177</v>
      </c>
      <c r="F38" s="244" t="s">
        <v>807</v>
      </c>
      <c r="G38" s="244" t="s">
        <v>994</v>
      </c>
      <c r="H38" s="244" t="s">
        <v>995</v>
      </c>
      <c r="I38" s="244" t="s">
        <v>1099</v>
      </c>
      <c r="J38" s="244" t="s">
        <v>1100</v>
      </c>
    </row>
    <row r="39" spans="1:10" s="299" customFormat="1" ht="26.1" customHeight="1" x14ac:dyDescent="0.2">
      <c r="A39" s="247" t="s">
        <v>421</v>
      </c>
      <c r="B39" s="246" t="s">
        <v>172</v>
      </c>
      <c r="C39" s="246" t="s">
        <v>422</v>
      </c>
      <c r="D39" s="246" t="s">
        <v>524</v>
      </c>
      <c r="E39" s="257" t="s">
        <v>217</v>
      </c>
      <c r="F39" s="247" t="s">
        <v>796</v>
      </c>
      <c r="G39" s="247" t="s">
        <v>907</v>
      </c>
      <c r="H39" s="247" t="s">
        <v>908</v>
      </c>
      <c r="I39" s="247" t="s">
        <v>1101</v>
      </c>
      <c r="J39" s="247" t="s">
        <v>1102</v>
      </c>
    </row>
    <row r="40" spans="1:10" s="299" customFormat="1" ht="39" customHeight="1" x14ac:dyDescent="0.2">
      <c r="A40" s="244" t="s">
        <v>220</v>
      </c>
      <c r="B40" s="298" t="s">
        <v>172</v>
      </c>
      <c r="C40" s="298" t="s">
        <v>221</v>
      </c>
      <c r="D40" s="298" t="s">
        <v>525</v>
      </c>
      <c r="E40" s="255" t="s">
        <v>1</v>
      </c>
      <c r="F40" s="244" t="s">
        <v>797</v>
      </c>
      <c r="G40" s="244" t="s">
        <v>909</v>
      </c>
      <c r="H40" s="244" t="s">
        <v>910</v>
      </c>
      <c r="I40" s="244" t="s">
        <v>996</v>
      </c>
      <c r="J40" s="244" t="s">
        <v>1103</v>
      </c>
    </row>
    <row r="41" spans="1:10" s="299" customFormat="1" ht="26.1" customHeight="1" x14ac:dyDescent="0.2">
      <c r="A41" s="244" t="s">
        <v>755</v>
      </c>
      <c r="B41" s="298" t="s">
        <v>167</v>
      </c>
      <c r="C41" s="298" t="s">
        <v>222</v>
      </c>
      <c r="D41" s="298" t="s">
        <v>771</v>
      </c>
      <c r="E41" s="255" t="s">
        <v>2</v>
      </c>
      <c r="F41" s="244" t="s">
        <v>798</v>
      </c>
      <c r="G41" s="244" t="s">
        <v>911</v>
      </c>
      <c r="H41" s="244" t="s">
        <v>912</v>
      </c>
      <c r="I41" s="244" t="s">
        <v>1104</v>
      </c>
      <c r="J41" s="244" t="s">
        <v>1105</v>
      </c>
    </row>
    <row r="42" spans="1:10" s="299" customFormat="1" ht="26.1" customHeight="1" x14ac:dyDescent="0.2">
      <c r="A42" s="244" t="s">
        <v>742</v>
      </c>
      <c r="B42" s="298" t="s">
        <v>176</v>
      </c>
      <c r="C42" s="298" t="s">
        <v>183</v>
      </c>
      <c r="D42" s="298" t="s">
        <v>519</v>
      </c>
      <c r="E42" s="255" t="s">
        <v>177</v>
      </c>
      <c r="F42" s="244" t="s">
        <v>799</v>
      </c>
      <c r="G42" s="244" t="s">
        <v>913</v>
      </c>
      <c r="H42" s="244" t="s">
        <v>914</v>
      </c>
      <c r="I42" s="244" t="s">
        <v>978</v>
      </c>
      <c r="J42" s="244" t="s">
        <v>1106</v>
      </c>
    </row>
    <row r="43" spans="1:10" s="299" customFormat="1" ht="39" customHeight="1" x14ac:dyDescent="0.2">
      <c r="A43" s="247" t="s">
        <v>452</v>
      </c>
      <c r="B43" s="246" t="s">
        <v>172</v>
      </c>
      <c r="C43" s="246" t="s">
        <v>453</v>
      </c>
      <c r="D43" s="246" t="s">
        <v>518</v>
      </c>
      <c r="E43" s="257" t="s">
        <v>177</v>
      </c>
      <c r="F43" s="247" t="s">
        <v>800</v>
      </c>
      <c r="G43" s="247" t="s">
        <v>915</v>
      </c>
      <c r="H43" s="247" t="s">
        <v>916</v>
      </c>
      <c r="I43" s="247" t="s">
        <v>1107</v>
      </c>
      <c r="J43" s="247" t="s">
        <v>1108</v>
      </c>
    </row>
    <row r="44" spans="1:10" s="299" customFormat="1" ht="51.95" customHeight="1" x14ac:dyDescent="0.2">
      <c r="A44" s="244" t="s">
        <v>737</v>
      </c>
      <c r="B44" s="298" t="s">
        <v>167</v>
      </c>
      <c r="C44" s="298" t="s">
        <v>738</v>
      </c>
      <c r="D44" s="298" t="s">
        <v>771</v>
      </c>
      <c r="E44" s="255" t="s">
        <v>734</v>
      </c>
      <c r="F44" s="244" t="s">
        <v>801</v>
      </c>
      <c r="G44" s="244" t="s">
        <v>917</v>
      </c>
      <c r="H44" s="244" t="s">
        <v>918</v>
      </c>
      <c r="I44" s="244" t="s">
        <v>1109</v>
      </c>
      <c r="J44" s="244" t="s">
        <v>1110</v>
      </c>
    </row>
    <row r="45" spans="1:10" s="299" customFormat="1" ht="26.1" customHeight="1" x14ac:dyDescent="0.2">
      <c r="A45" s="244" t="s">
        <v>239</v>
      </c>
      <c r="B45" s="298" t="s">
        <v>172</v>
      </c>
      <c r="C45" s="298" t="s">
        <v>240</v>
      </c>
      <c r="D45" s="298" t="s">
        <v>516</v>
      </c>
      <c r="E45" s="255" t="s">
        <v>1</v>
      </c>
      <c r="F45" s="244" t="s">
        <v>802</v>
      </c>
      <c r="G45" s="244" t="s">
        <v>919</v>
      </c>
      <c r="H45" s="244" t="s">
        <v>920</v>
      </c>
      <c r="I45" s="244" t="s">
        <v>1111</v>
      </c>
      <c r="J45" s="244" t="s">
        <v>1112</v>
      </c>
    </row>
    <row r="46" spans="1:10" s="299" customFormat="1" ht="39" customHeight="1" x14ac:dyDescent="0.2">
      <c r="A46" s="247" t="s">
        <v>229</v>
      </c>
      <c r="B46" s="246" t="s">
        <v>172</v>
      </c>
      <c r="C46" s="246" t="s">
        <v>230</v>
      </c>
      <c r="D46" s="246" t="s">
        <v>518</v>
      </c>
      <c r="E46" s="257" t="s">
        <v>177</v>
      </c>
      <c r="F46" s="247" t="s">
        <v>803</v>
      </c>
      <c r="G46" s="247" t="s">
        <v>921</v>
      </c>
      <c r="H46" s="247" t="s">
        <v>922</v>
      </c>
      <c r="I46" s="247" t="s">
        <v>1113</v>
      </c>
      <c r="J46" s="247" t="s">
        <v>1114</v>
      </c>
    </row>
    <row r="47" spans="1:10" s="299" customFormat="1" ht="26.1" customHeight="1" x14ac:dyDescent="0.2">
      <c r="A47" s="244" t="s">
        <v>763</v>
      </c>
      <c r="B47" s="298" t="s">
        <v>176</v>
      </c>
      <c r="C47" s="298" t="s">
        <v>238</v>
      </c>
      <c r="D47" s="298" t="s">
        <v>521</v>
      </c>
      <c r="E47" s="255" t="s">
        <v>69</v>
      </c>
      <c r="F47" s="244" t="s">
        <v>809</v>
      </c>
      <c r="G47" s="244" t="s">
        <v>998</v>
      </c>
      <c r="H47" s="244" t="s">
        <v>999</v>
      </c>
      <c r="I47" s="244" t="s">
        <v>1113</v>
      </c>
      <c r="J47" s="244" t="s">
        <v>1115</v>
      </c>
    </row>
    <row r="48" spans="1:10" s="299" customFormat="1" ht="65.099999999999994" customHeight="1" x14ac:dyDescent="0.2">
      <c r="A48" s="244" t="s">
        <v>226</v>
      </c>
      <c r="B48" s="298" t="s">
        <v>172</v>
      </c>
      <c r="C48" s="298" t="s">
        <v>227</v>
      </c>
      <c r="D48" s="298" t="s">
        <v>523</v>
      </c>
      <c r="E48" s="255" t="s">
        <v>2</v>
      </c>
      <c r="F48" s="244" t="s">
        <v>804</v>
      </c>
      <c r="G48" s="244" t="s">
        <v>923</v>
      </c>
      <c r="H48" s="244" t="s">
        <v>924</v>
      </c>
      <c r="I48" s="244" t="s">
        <v>1113</v>
      </c>
      <c r="J48" s="244" t="s">
        <v>1116</v>
      </c>
    </row>
    <row r="49" spans="1:10" s="299" customFormat="1" ht="26.1" customHeight="1" x14ac:dyDescent="0.2">
      <c r="A49" s="244" t="s">
        <v>768</v>
      </c>
      <c r="B49" s="298" t="s">
        <v>176</v>
      </c>
      <c r="C49" s="298" t="s">
        <v>511</v>
      </c>
      <c r="D49" s="298" t="s">
        <v>519</v>
      </c>
      <c r="E49" s="255" t="s">
        <v>69</v>
      </c>
      <c r="F49" s="244" t="s">
        <v>805</v>
      </c>
      <c r="G49" s="244" t="s">
        <v>925</v>
      </c>
      <c r="H49" s="244" t="s">
        <v>926</v>
      </c>
      <c r="I49" s="244" t="s">
        <v>1117</v>
      </c>
      <c r="J49" s="244" t="s">
        <v>1118</v>
      </c>
    </row>
    <row r="50" spans="1:10" s="299" customFormat="1" ht="51.95" customHeight="1" x14ac:dyDescent="0.2">
      <c r="A50" s="244" t="s">
        <v>721</v>
      </c>
      <c r="B50" s="298" t="s">
        <v>172</v>
      </c>
      <c r="C50" s="298" t="s">
        <v>722</v>
      </c>
      <c r="D50" s="298" t="s">
        <v>520</v>
      </c>
      <c r="E50" s="255" t="s">
        <v>2</v>
      </c>
      <c r="F50" s="244" t="s">
        <v>806</v>
      </c>
      <c r="G50" s="244" t="s">
        <v>927</v>
      </c>
      <c r="H50" s="244" t="s">
        <v>928</v>
      </c>
      <c r="I50" s="244" t="s">
        <v>997</v>
      </c>
      <c r="J50" s="244" t="s">
        <v>1119</v>
      </c>
    </row>
    <row r="51" spans="1:10" s="299" customFormat="1" ht="24" customHeight="1" x14ac:dyDescent="0.2">
      <c r="A51" s="244" t="s">
        <v>750</v>
      </c>
      <c r="B51" s="298" t="s">
        <v>176</v>
      </c>
      <c r="C51" s="298" t="s">
        <v>86</v>
      </c>
      <c r="D51" s="298" t="s">
        <v>517</v>
      </c>
      <c r="E51" s="255" t="s">
        <v>12</v>
      </c>
      <c r="F51" s="244" t="s">
        <v>808</v>
      </c>
      <c r="G51" s="244" t="s">
        <v>929</v>
      </c>
      <c r="H51" s="244" t="s">
        <v>930</v>
      </c>
      <c r="I51" s="244" t="s">
        <v>1120</v>
      </c>
      <c r="J51" s="244" t="s">
        <v>1121</v>
      </c>
    </row>
    <row r="52" spans="1:10" s="299" customFormat="1" ht="24" customHeight="1" x14ac:dyDescent="0.2">
      <c r="A52" s="244" t="s">
        <v>758</v>
      </c>
      <c r="B52" s="298" t="s">
        <v>167</v>
      </c>
      <c r="C52" s="298" t="s">
        <v>171</v>
      </c>
      <c r="D52" s="298" t="s">
        <v>771</v>
      </c>
      <c r="E52" s="255" t="s">
        <v>2</v>
      </c>
      <c r="F52" s="244" t="s">
        <v>773</v>
      </c>
      <c r="G52" s="244" t="s">
        <v>931</v>
      </c>
      <c r="H52" s="244" t="s">
        <v>932</v>
      </c>
      <c r="I52" s="244" t="s">
        <v>1122</v>
      </c>
      <c r="J52" s="244" t="s">
        <v>1123</v>
      </c>
    </row>
    <row r="53" spans="1:10" s="299" customFormat="1" ht="65.099999999999994" customHeight="1" x14ac:dyDescent="0.2">
      <c r="A53" s="244" t="s">
        <v>431</v>
      </c>
      <c r="B53" s="298" t="s">
        <v>172</v>
      </c>
      <c r="C53" s="298" t="s">
        <v>432</v>
      </c>
      <c r="D53" s="298" t="s">
        <v>523</v>
      </c>
      <c r="E53" s="255" t="s">
        <v>2</v>
      </c>
      <c r="F53" s="244" t="s">
        <v>810</v>
      </c>
      <c r="G53" s="244" t="s">
        <v>933</v>
      </c>
      <c r="H53" s="244" t="s">
        <v>934</v>
      </c>
      <c r="I53" s="244" t="s">
        <v>1124</v>
      </c>
      <c r="J53" s="244" t="s">
        <v>1125</v>
      </c>
    </row>
    <row r="54" spans="1:10" s="299" customFormat="1" ht="51.95" customHeight="1" x14ac:dyDescent="0.2">
      <c r="A54" s="244" t="s">
        <v>455</v>
      </c>
      <c r="B54" s="298" t="s">
        <v>172</v>
      </c>
      <c r="C54" s="298" t="s">
        <v>456</v>
      </c>
      <c r="D54" s="298" t="s">
        <v>522</v>
      </c>
      <c r="E54" s="255" t="s">
        <v>177</v>
      </c>
      <c r="F54" s="244" t="s">
        <v>800</v>
      </c>
      <c r="G54" s="244" t="s">
        <v>935</v>
      </c>
      <c r="H54" s="244" t="s">
        <v>936</v>
      </c>
      <c r="I54" s="244" t="s">
        <v>1000</v>
      </c>
      <c r="J54" s="244" t="s">
        <v>1126</v>
      </c>
    </row>
    <row r="55" spans="1:10" s="299" customFormat="1" ht="78" customHeight="1" x14ac:dyDescent="0.2">
      <c r="A55" s="244" t="s">
        <v>739</v>
      </c>
      <c r="B55" s="298" t="s">
        <v>167</v>
      </c>
      <c r="C55" s="298" t="s">
        <v>740</v>
      </c>
      <c r="D55" s="298" t="s">
        <v>771</v>
      </c>
      <c r="E55" s="255" t="s">
        <v>192</v>
      </c>
      <c r="F55" s="244" t="s">
        <v>811</v>
      </c>
      <c r="G55" s="244" t="s">
        <v>937</v>
      </c>
      <c r="H55" s="244" t="s">
        <v>937</v>
      </c>
      <c r="I55" s="244" t="s">
        <v>1127</v>
      </c>
      <c r="J55" s="244" t="s">
        <v>1128</v>
      </c>
    </row>
    <row r="56" spans="1:10" s="299" customFormat="1" ht="39" customHeight="1" x14ac:dyDescent="0.2">
      <c r="A56" s="244" t="s">
        <v>747</v>
      </c>
      <c r="B56" s="298" t="s">
        <v>167</v>
      </c>
      <c r="C56" s="298" t="s">
        <v>748</v>
      </c>
      <c r="D56" s="298" t="s">
        <v>771</v>
      </c>
      <c r="E56" s="255" t="s">
        <v>1</v>
      </c>
      <c r="F56" s="244" t="s">
        <v>812</v>
      </c>
      <c r="G56" s="244" t="s">
        <v>938</v>
      </c>
      <c r="H56" s="244" t="s">
        <v>939</v>
      </c>
      <c r="I56" s="244" t="s">
        <v>1001</v>
      </c>
      <c r="J56" s="244" t="s">
        <v>1129</v>
      </c>
    </row>
    <row r="57" spans="1:10" s="299" customFormat="1" ht="51.95" customHeight="1" x14ac:dyDescent="0.2">
      <c r="A57" s="244" t="s">
        <v>459</v>
      </c>
      <c r="B57" s="298" t="s">
        <v>172</v>
      </c>
      <c r="C57" s="298" t="s">
        <v>460</v>
      </c>
      <c r="D57" s="298" t="s">
        <v>522</v>
      </c>
      <c r="E57" s="255" t="s">
        <v>177</v>
      </c>
      <c r="F57" s="244" t="s">
        <v>803</v>
      </c>
      <c r="G57" s="244" t="s">
        <v>940</v>
      </c>
      <c r="H57" s="244" t="s">
        <v>941</v>
      </c>
      <c r="I57" s="244" t="s">
        <v>1001</v>
      </c>
      <c r="J57" s="244" t="s">
        <v>1130</v>
      </c>
    </row>
    <row r="58" spans="1:10" s="299" customFormat="1" ht="90.95" customHeight="1" x14ac:dyDescent="0.2">
      <c r="A58" s="244" t="s">
        <v>166</v>
      </c>
      <c r="B58" s="298" t="s">
        <v>167</v>
      </c>
      <c r="C58" s="298" t="s">
        <v>168</v>
      </c>
      <c r="D58" s="298" t="s">
        <v>771</v>
      </c>
      <c r="E58" s="255" t="s">
        <v>734</v>
      </c>
      <c r="F58" s="244" t="s">
        <v>813</v>
      </c>
      <c r="G58" s="244" t="s">
        <v>942</v>
      </c>
      <c r="H58" s="244" t="s">
        <v>943</v>
      </c>
      <c r="I58" s="244" t="s">
        <v>1001</v>
      </c>
      <c r="J58" s="244" t="s">
        <v>1131</v>
      </c>
    </row>
    <row r="59" spans="1:10" s="299" customFormat="1" ht="26.1" customHeight="1" x14ac:dyDescent="0.2">
      <c r="A59" s="244" t="s">
        <v>514</v>
      </c>
      <c r="B59" s="298" t="s">
        <v>190</v>
      </c>
      <c r="C59" s="298" t="s">
        <v>515</v>
      </c>
      <c r="D59" s="298" t="s">
        <v>137</v>
      </c>
      <c r="E59" s="255" t="s">
        <v>1</v>
      </c>
      <c r="F59" s="244" t="s">
        <v>814</v>
      </c>
      <c r="G59" s="244" t="s">
        <v>944</v>
      </c>
      <c r="H59" s="244" t="s">
        <v>945</v>
      </c>
      <c r="I59" s="244" t="s">
        <v>1002</v>
      </c>
      <c r="J59" s="244" t="s">
        <v>1132</v>
      </c>
    </row>
    <row r="60" spans="1:10" s="299" customFormat="1" ht="26.1" customHeight="1" x14ac:dyDescent="0.2">
      <c r="A60" s="244" t="s">
        <v>206</v>
      </c>
      <c r="B60" s="298" t="s">
        <v>190</v>
      </c>
      <c r="C60" s="298" t="s">
        <v>207</v>
      </c>
      <c r="D60" s="298" t="s">
        <v>137</v>
      </c>
      <c r="E60" s="255" t="s">
        <v>2</v>
      </c>
      <c r="F60" s="244" t="s">
        <v>815</v>
      </c>
      <c r="G60" s="244" t="s">
        <v>946</v>
      </c>
      <c r="H60" s="244" t="s">
        <v>947</v>
      </c>
      <c r="I60" s="244" t="s">
        <v>1002</v>
      </c>
      <c r="J60" s="244" t="s">
        <v>1133</v>
      </c>
    </row>
    <row r="61" spans="1:10" s="299" customFormat="1" ht="39" customHeight="1" x14ac:dyDescent="0.2">
      <c r="A61" s="247" t="s">
        <v>231</v>
      </c>
      <c r="B61" s="246" t="s">
        <v>172</v>
      </c>
      <c r="C61" s="246" t="s">
        <v>232</v>
      </c>
      <c r="D61" s="246" t="s">
        <v>518</v>
      </c>
      <c r="E61" s="257" t="s">
        <v>177</v>
      </c>
      <c r="F61" s="247" t="s">
        <v>816</v>
      </c>
      <c r="G61" s="247" t="s">
        <v>948</v>
      </c>
      <c r="H61" s="247" t="s">
        <v>949</v>
      </c>
      <c r="I61" s="247" t="s">
        <v>1134</v>
      </c>
      <c r="J61" s="247" t="s">
        <v>1135</v>
      </c>
    </row>
    <row r="62" spans="1:10" s="299" customFormat="1" ht="26.1" customHeight="1" x14ac:dyDescent="0.2">
      <c r="A62" s="247" t="s">
        <v>509</v>
      </c>
      <c r="B62" s="246" t="s">
        <v>172</v>
      </c>
      <c r="C62" s="246" t="s">
        <v>510</v>
      </c>
      <c r="D62" s="246" t="s">
        <v>518</v>
      </c>
      <c r="E62" s="257" t="s">
        <v>1</v>
      </c>
      <c r="F62" s="247" t="s">
        <v>817</v>
      </c>
      <c r="G62" s="247" t="s">
        <v>950</v>
      </c>
      <c r="H62" s="247" t="s">
        <v>951</v>
      </c>
      <c r="I62" s="247" t="s">
        <v>1136</v>
      </c>
      <c r="J62" s="247" t="s">
        <v>1137</v>
      </c>
    </row>
    <row r="63" spans="1:10" s="299" customFormat="1" ht="26.1" customHeight="1" x14ac:dyDescent="0.2">
      <c r="A63" s="244" t="s">
        <v>512</v>
      </c>
      <c r="B63" s="298" t="s">
        <v>190</v>
      </c>
      <c r="C63" s="298" t="s">
        <v>513</v>
      </c>
      <c r="D63" s="298" t="s">
        <v>137</v>
      </c>
      <c r="E63" s="255" t="s">
        <v>1</v>
      </c>
      <c r="F63" s="244" t="s">
        <v>819</v>
      </c>
      <c r="G63" s="244" t="s">
        <v>952</v>
      </c>
      <c r="H63" s="244" t="s">
        <v>953</v>
      </c>
      <c r="I63" s="244" t="s">
        <v>1136</v>
      </c>
      <c r="J63" s="244" t="s">
        <v>1138</v>
      </c>
    </row>
    <row r="64" spans="1:10" s="299" customFormat="1" ht="26.1" customHeight="1" x14ac:dyDescent="0.2">
      <c r="A64" s="244" t="s">
        <v>502</v>
      </c>
      <c r="B64" s="298" t="s">
        <v>190</v>
      </c>
      <c r="C64" s="298" t="s">
        <v>503</v>
      </c>
      <c r="D64" s="298" t="s">
        <v>137</v>
      </c>
      <c r="E64" s="255" t="s">
        <v>504</v>
      </c>
      <c r="F64" s="244" t="s">
        <v>821</v>
      </c>
      <c r="G64" s="244" t="s">
        <v>954</v>
      </c>
      <c r="H64" s="244" t="s">
        <v>955</v>
      </c>
      <c r="I64" s="244" t="s">
        <v>818</v>
      </c>
      <c r="J64" s="244" t="s">
        <v>1139</v>
      </c>
    </row>
    <row r="65" spans="1:10" s="299" customFormat="1" ht="39" customHeight="1" x14ac:dyDescent="0.2">
      <c r="A65" s="247" t="s">
        <v>493</v>
      </c>
      <c r="B65" s="246" t="s">
        <v>176</v>
      </c>
      <c r="C65" s="246" t="s">
        <v>494</v>
      </c>
      <c r="D65" s="246" t="s">
        <v>526</v>
      </c>
      <c r="E65" s="257" t="s">
        <v>173</v>
      </c>
      <c r="F65" s="247" t="s">
        <v>822</v>
      </c>
      <c r="G65" s="247" t="s">
        <v>956</v>
      </c>
      <c r="H65" s="247" t="s">
        <v>957</v>
      </c>
      <c r="I65" s="247" t="s">
        <v>820</v>
      </c>
      <c r="J65" s="247" t="s">
        <v>1003</v>
      </c>
    </row>
    <row r="66" spans="1:10" s="299" customFormat="1" ht="26.1" customHeight="1" x14ac:dyDescent="0.2">
      <c r="A66" s="244" t="s">
        <v>490</v>
      </c>
      <c r="B66" s="298" t="s">
        <v>172</v>
      </c>
      <c r="C66" s="298" t="s">
        <v>491</v>
      </c>
      <c r="D66" s="298" t="s">
        <v>520</v>
      </c>
      <c r="E66" s="255" t="s">
        <v>2</v>
      </c>
      <c r="F66" s="244" t="s">
        <v>823</v>
      </c>
      <c r="G66" s="244" t="s">
        <v>958</v>
      </c>
      <c r="H66" s="244" t="s">
        <v>959</v>
      </c>
      <c r="I66" s="244" t="s">
        <v>1140</v>
      </c>
      <c r="J66" s="244" t="s">
        <v>1141</v>
      </c>
    </row>
    <row r="67" spans="1:10" s="299" customFormat="1" ht="24" customHeight="1" x14ac:dyDescent="0.2">
      <c r="A67" s="244" t="s">
        <v>746</v>
      </c>
      <c r="B67" s="298" t="s">
        <v>176</v>
      </c>
      <c r="C67" s="298" t="s">
        <v>203</v>
      </c>
      <c r="D67" s="298" t="s">
        <v>516</v>
      </c>
      <c r="E67" s="255" t="s">
        <v>204</v>
      </c>
      <c r="F67" s="244" t="s">
        <v>825</v>
      </c>
      <c r="G67" s="244" t="s">
        <v>960</v>
      </c>
      <c r="H67" s="244" t="s">
        <v>961</v>
      </c>
      <c r="I67" s="244" t="s">
        <v>824</v>
      </c>
      <c r="J67" s="244" t="s">
        <v>1142</v>
      </c>
    </row>
    <row r="68" spans="1:10" s="299" customFormat="1" ht="51.95" customHeight="1" x14ac:dyDescent="0.2">
      <c r="A68" s="244" t="s">
        <v>463</v>
      </c>
      <c r="B68" s="298" t="s">
        <v>172</v>
      </c>
      <c r="C68" s="298" t="s">
        <v>464</v>
      </c>
      <c r="D68" s="298" t="s">
        <v>522</v>
      </c>
      <c r="E68" s="255" t="s">
        <v>177</v>
      </c>
      <c r="F68" s="244" t="s">
        <v>816</v>
      </c>
      <c r="G68" s="244" t="s">
        <v>962</v>
      </c>
      <c r="H68" s="244" t="s">
        <v>963</v>
      </c>
      <c r="I68" s="244" t="s">
        <v>824</v>
      </c>
      <c r="J68" s="244" t="s">
        <v>1004</v>
      </c>
    </row>
    <row r="69" spans="1:10" s="299" customFormat="1" ht="65.099999999999994" customHeight="1" x14ac:dyDescent="0.2">
      <c r="A69" s="247" t="s">
        <v>216</v>
      </c>
      <c r="B69" s="246" t="s">
        <v>172</v>
      </c>
      <c r="C69" s="246" t="s">
        <v>751</v>
      </c>
      <c r="D69" s="246" t="s">
        <v>524</v>
      </c>
      <c r="E69" s="257" t="s">
        <v>217</v>
      </c>
      <c r="F69" s="247" t="s">
        <v>796</v>
      </c>
      <c r="G69" s="247" t="s">
        <v>964</v>
      </c>
      <c r="H69" s="247" t="s">
        <v>965</v>
      </c>
      <c r="I69" s="247" t="s">
        <v>826</v>
      </c>
      <c r="J69" s="247" t="s">
        <v>1005</v>
      </c>
    </row>
    <row r="70" spans="1:10" s="299" customFormat="1" ht="26.1" customHeight="1" x14ac:dyDescent="0.2">
      <c r="A70" s="244" t="s">
        <v>189</v>
      </c>
      <c r="B70" s="298" t="s">
        <v>190</v>
      </c>
      <c r="C70" s="298" t="s">
        <v>191</v>
      </c>
      <c r="D70" s="298" t="s">
        <v>137</v>
      </c>
      <c r="E70" s="255" t="s">
        <v>192</v>
      </c>
      <c r="F70" s="244" t="s">
        <v>827</v>
      </c>
      <c r="G70" s="244" t="s">
        <v>966</v>
      </c>
      <c r="H70" s="244" t="s">
        <v>967</v>
      </c>
      <c r="I70" s="244" t="s">
        <v>826</v>
      </c>
      <c r="J70" s="244" t="s">
        <v>1006</v>
      </c>
    </row>
    <row r="71" spans="1:10" s="299" customFormat="1" ht="26.1" customHeight="1" x14ac:dyDescent="0.2">
      <c r="A71" s="244" t="s">
        <v>194</v>
      </c>
      <c r="B71" s="298" t="s">
        <v>190</v>
      </c>
      <c r="C71" s="298" t="s">
        <v>195</v>
      </c>
      <c r="D71" s="298" t="s">
        <v>137</v>
      </c>
      <c r="E71" s="255" t="s">
        <v>192</v>
      </c>
      <c r="F71" s="244" t="s">
        <v>785</v>
      </c>
      <c r="G71" s="244" t="s">
        <v>968</v>
      </c>
      <c r="H71" s="244" t="s">
        <v>969</v>
      </c>
      <c r="I71" s="244" t="s">
        <v>826</v>
      </c>
      <c r="J71" s="244" t="s">
        <v>1143</v>
      </c>
    </row>
    <row r="72" spans="1:10" s="299" customFormat="1" ht="51.95" customHeight="1" x14ac:dyDescent="0.2">
      <c r="A72" s="244" t="s">
        <v>507</v>
      </c>
      <c r="B72" s="298" t="s">
        <v>172</v>
      </c>
      <c r="C72" s="298" t="s">
        <v>508</v>
      </c>
      <c r="D72" s="298" t="s">
        <v>520</v>
      </c>
      <c r="E72" s="255" t="s">
        <v>2</v>
      </c>
      <c r="F72" s="244" t="s">
        <v>828</v>
      </c>
      <c r="G72" s="244" t="s">
        <v>970</v>
      </c>
      <c r="H72" s="244" t="s">
        <v>971</v>
      </c>
      <c r="I72" s="244" t="s">
        <v>829</v>
      </c>
      <c r="J72" s="244" t="s">
        <v>1144</v>
      </c>
    </row>
    <row r="73" spans="1:10" s="299" customFormat="1" ht="51.95" customHeight="1" x14ac:dyDescent="0.2">
      <c r="A73" s="244" t="s">
        <v>735</v>
      </c>
      <c r="B73" s="298" t="s">
        <v>167</v>
      </c>
      <c r="C73" s="298" t="s">
        <v>736</v>
      </c>
      <c r="D73" s="298" t="s">
        <v>771</v>
      </c>
      <c r="E73" s="255" t="s">
        <v>192</v>
      </c>
      <c r="F73" s="244" t="s">
        <v>811</v>
      </c>
      <c r="G73" s="244" t="s">
        <v>972</v>
      </c>
      <c r="H73" s="244" t="s">
        <v>972</v>
      </c>
      <c r="I73" s="244" t="s">
        <v>829</v>
      </c>
      <c r="J73" s="244" t="s">
        <v>1145</v>
      </c>
    </row>
    <row r="74" spans="1:10" s="299" customFormat="1" ht="78" customHeight="1" x14ac:dyDescent="0.2">
      <c r="A74" s="244" t="s">
        <v>436</v>
      </c>
      <c r="B74" s="298" t="s">
        <v>172</v>
      </c>
      <c r="C74" s="298" t="s">
        <v>437</v>
      </c>
      <c r="D74" s="298" t="s">
        <v>523</v>
      </c>
      <c r="E74" s="255" t="s">
        <v>2</v>
      </c>
      <c r="F74" s="244" t="s">
        <v>830</v>
      </c>
      <c r="G74" s="244" t="s">
        <v>973</v>
      </c>
      <c r="H74" s="244" t="s">
        <v>974</v>
      </c>
      <c r="I74" s="244" t="s">
        <v>831</v>
      </c>
      <c r="J74" s="244" t="s">
        <v>1146</v>
      </c>
    </row>
    <row r="75" spans="1:10" s="299" customFormat="1" ht="26.1" customHeight="1" x14ac:dyDescent="0.2">
      <c r="A75" s="244" t="s">
        <v>405</v>
      </c>
      <c r="B75" s="298" t="s">
        <v>167</v>
      </c>
      <c r="C75" s="298" t="s">
        <v>406</v>
      </c>
      <c r="D75" s="298" t="s">
        <v>771</v>
      </c>
      <c r="E75" s="255" t="s">
        <v>192</v>
      </c>
      <c r="F75" s="244" t="s">
        <v>811</v>
      </c>
      <c r="G75" s="244" t="s">
        <v>975</v>
      </c>
      <c r="H75" s="244" t="s">
        <v>975</v>
      </c>
      <c r="I75" s="244" t="s">
        <v>831</v>
      </c>
      <c r="J75" s="244" t="s">
        <v>832</v>
      </c>
    </row>
    <row r="76" spans="1:10" s="299" customFormat="1" ht="24" customHeight="1" x14ac:dyDescent="0.2">
      <c r="A76" s="244" t="s">
        <v>745</v>
      </c>
      <c r="B76" s="298" t="s">
        <v>176</v>
      </c>
      <c r="C76" s="298" t="s">
        <v>186</v>
      </c>
      <c r="D76" s="298" t="s">
        <v>528</v>
      </c>
      <c r="E76" s="255" t="s">
        <v>187</v>
      </c>
      <c r="F76" s="244" t="s">
        <v>833</v>
      </c>
      <c r="G76" s="244" t="s">
        <v>976</v>
      </c>
      <c r="H76" s="244" t="s">
        <v>977</v>
      </c>
      <c r="I76" s="244" t="s">
        <v>834</v>
      </c>
      <c r="J76" s="244" t="s">
        <v>835</v>
      </c>
    </row>
    <row r="77" spans="1:10" s="299" customFormat="1" ht="39" customHeight="1" x14ac:dyDescent="0.2">
      <c r="A77" s="244" t="s">
        <v>212</v>
      </c>
      <c r="B77" s="298" t="s">
        <v>172</v>
      </c>
      <c r="C77" s="298" t="s">
        <v>213</v>
      </c>
      <c r="D77" s="298" t="s">
        <v>527</v>
      </c>
      <c r="E77" s="255" t="s">
        <v>1</v>
      </c>
      <c r="F77" s="244" t="s">
        <v>836</v>
      </c>
      <c r="G77" s="244" t="s">
        <v>978</v>
      </c>
      <c r="H77" s="244" t="s">
        <v>979</v>
      </c>
      <c r="I77" s="244" t="s">
        <v>834</v>
      </c>
      <c r="J77" s="244" t="s">
        <v>835</v>
      </c>
    </row>
    <row r="78" spans="1:10" s="299" customFormat="1" ht="26.1" customHeight="1" x14ac:dyDescent="0.2">
      <c r="A78" s="244" t="s">
        <v>743</v>
      </c>
      <c r="B78" s="298" t="s">
        <v>167</v>
      </c>
      <c r="C78" s="298" t="s">
        <v>744</v>
      </c>
      <c r="D78" s="298" t="s">
        <v>771</v>
      </c>
      <c r="E78" s="255" t="s">
        <v>192</v>
      </c>
      <c r="F78" s="244" t="s">
        <v>837</v>
      </c>
      <c r="G78" s="244" t="s">
        <v>980</v>
      </c>
      <c r="H78" s="244" t="s">
        <v>981</v>
      </c>
      <c r="I78" s="244" t="s">
        <v>834</v>
      </c>
      <c r="J78" s="244" t="s">
        <v>838</v>
      </c>
    </row>
    <row r="79" spans="1:10" s="299" customFormat="1" ht="14.25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s="299" customFormat="1" ht="14.25" x14ac:dyDescent="0.2">
      <c r="A80" s="353"/>
      <c r="B80" s="353"/>
      <c r="C80" s="353"/>
      <c r="D80" s="259"/>
      <c r="E80" s="296"/>
      <c r="F80" s="353" t="s">
        <v>242</v>
      </c>
      <c r="G80" s="353"/>
      <c r="H80" s="431">
        <v>1868681.99</v>
      </c>
      <c r="I80" s="431"/>
      <c r="J80" s="431"/>
    </row>
    <row r="81" spans="1:10" s="299" customFormat="1" ht="14.25" x14ac:dyDescent="0.2">
      <c r="A81" s="353"/>
      <c r="B81" s="353"/>
      <c r="C81" s="353"/>
      <c r="D81" s="259"/>
      <c r="E81" s="296"/>
      <c r="F81" s="353" t="s">
        <v>243</v>
      </c>
      <c r="G81" s="353"/>
      <c r="H81" s="431">
        <v>451899.18</v>
      </c>
      <c r="I81" s="431"/>
      <c r="J81" s="431"/>
    </row>
    <row r="82" spans="1:10" s="299" customFormat="1" ht="14.25" x14ac:dyDescent="0.2">
      <c r="A82" s="353"/>
      <c r="B82" s="353"/>
      <c r="C82" s="353"/>
      <c r="D82" s="259"/>
      <c r="E82" s="296"/>
      <c r="F82" s="353" t="s">
        <v>244</v>
      </c>
      <c r="G82" s="353"/>
      <c r="H82" s="431">
        <v>2320581.17</v>
      </c>
      <c r="I82" s="431"/>
      <c r="J82" s="431"/>
    </row>
    <row r="83" spans="1:10" ht="15.75" x14ac:dyDescent="0.2">
      <c r="G83" s="121"/>
      <c r="H83" s="121"/>
      <c r="J83" s="236"/>
    </row>
    <row r="84" spans="1:10" x14ac:dyDescent="0.2">
      <c r="G84" s="121"/>
      <c r="H84" s="121"/>
    </row>
    <row r="85" spans="1:10" x14ac:dyDescent="0.2">
      <c r="G85" s="121"/>
      <c r="H85" s="121"/>
    </row>
    <row r="86" spans="1:10" x14ac:dyDescent="0.2">
      <c r="G86" s="121"/>
      <c r="H86" s="121"/>
    </row>
    <row r="87" spans="1:10" x14ac:dyDescent="0.2">
      <c r="G87" s="121"/>
      <c r="H87" s="121"/>
    </row>
    <row r="88" spans="1:10" x14ac:dyDescent="0.2">
      <c r="G88" s="121"/>
      <c r="H88" s="121"/>
    </row>
    <row r="89" spans="1:10" ht="18" x14ac:dyDescent="0.2">
      <c r="D89" s="125"/>
      <c r="E89" s="126"/>
      <c r="F89" s="269"/>
      <c r="G89" s="128"/>
    </row>
    <row r="90" spans="1:10" ht="15.75" x14ac:dyDescent="0.2">
      <c r="C90" s="17" t="s">
        <v>5</v>
      </c>
      <c r="D90" s="310" t="str">
        <f>DADOS!C8</f>
        <v>Eng.ª Civil Flávia Cristina Barbosa</v>
      </c>
      <c r="E90" s="310"/>
      <c r="F90" s="310"/>
      <c r="G90" s="310"/>
      <c r="H90" s="21"/>
    </row>
    <row r="91" spans="1:10" ht="15.75" x14ac:dyDescent="0.2">
      <c r="C91" s="19"/>
      <c r="D91" s="311" t="str">
        <f>"CREA: "&amp;DADOS!C9</f>
        <v>CREA: MG- 187.842/D</v>
      </c>
      <c r="E91" s="311"/>
      <c r="F91" s="311"/>
      <c r="G91" s="311"/>
      <c r="H91" s="21"/>
    </row>
  </sheetData>
  <mergeCells count="16">
    <mergeCell ref="A1:H2"/>
    <mergeCell ref="C3:E3"/>
    <mergeCell ref="C4:E6"/>
    <mergeCell ref="A8:J8"/>
    <mergeCell ref="D91:G91"/>
    <mergeCell ref="F3:H6"/>
    <mergeCell ref="I4:J4"/>
    <mergeCell ref="D90:G90"/>
    <mergeCell ref="A9:J9"/>
    <mergeCell ref="A81:C81"/>
    <mergeCell ref="F81:G81"/>
    <mergeCell ref="A82:C82"/>
    <mergeCell ref="F82:G82"/>
    <mergeCell ref="A80:C80"/>
    <mergeCell ref="F80:G80"/>
    <mergeCell ref="A3:B6"/>
  </mergeCells>
  <pageMargins left="0.51181102362204722" right="0.51181102362204722" top="0.78740157480314965" bottom="0.78740157480314965" header="0.31496062992125984" footer="0.31496062992125984"/>
  <pageSetup paperSize="9" scale="50" fitToHeight="2000" orientation="landscape" r:id="rId1"/>
  <headerFooter>
    <oddFooter>Página &amp;P de &amp;N</oddFooter>
  </headerFooter>
  <rowBreaks count="1" manualBreakCount="1">
    <brk id="74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4"/>
  <sheetViews>
    <sheetView tabSelected="1" view="pageBreakPreview" zoomScale="70" zoomScaleNormal="70" zoomScaleSheetLayoutView="70" workbookViewId="0">
      <selection activeCell="I4" sqref="I4:J4"/>
    </sheetView>
  </sheetViews>
  <sheetFormatPr defaultColWidth="9" defaultRowHeight="15" x14ac:dyDescent="0.2"/>
  <cols>
    <col min="1" max="1" width="12.625" style="1" customWidth="1"/>
    <col min="2" max="2" width="13.125" style="1" bestFit="1" customWidth="1"/>
    <col min="3" max="3" width="14.375" style="1" customWidth="1"/>
    <col min="4" max="4" width="68.75" style="1" customWidth="1"/>
    <col min="5" max="5" width="16.375" style="1" customWidth="1"/>
    <col min="6" max="6" width="15.25" style="10" customWidth="1"/>
    <col min="7" max="7" width="14.625" style="1" bestFit="1" customWidth="1"/>
    <col min="8" max="8" width="23.375" style="1" bestFit="1" customWidth="1"/>
    <col min="9" max="9" width="21.375" style="1" customWidth="1"/>
    <col min="10" max="10" width="11.75" style="1" customWidth="1"/>
    <col min="11" max="16384" width="9" style="1"/>
  </cols>
  <sheetData>
    <row r="1" spans="1:10" ht="16.149999999999999" customHeight="1" thickBot="1" x14ac:dyDescent="0.25">
      <c r="A1" s="385" t="s">
        <v>268</v>
      </c>
      <c r="B1" s="386"/>
      <c r="C1" s="386"/>
      <c r="D1" s="386"/>
      <c r="E1" s="386"/>
      <c r="F1" s="386"/>
      <c r="G1" s="386"/>
      <c r="H1" s="387"/>
      <c r="I1" s="131" t="s">
        <v>3</v>
      </c>
      <c r="J1" s="129" t="str">
        <f>DADOS!C2</f>
        <v>R01</v>
      </c>
    </row>
    <row r="2" spans="1:10" s="5" customFormat="1" ht="16.5" thickBot="1" x14ac:dyDescent="0.25">
      <c r="A2" s="388"/>
      <c r="B2" s="389"/>
      <c r="C2" s="389"/>
      <c r="D2" s="389"/>
      <c r="E2" s="389"/>
      <c r="F2" s="389"/>
      <c r="G2" s="389"/>
      <c r="H2" s="390"/>
      <c r="I2" s="132" t="s">
        <v>18</v>
      </c>
      <c r="J2" s="130">
        <f>DADOS!C4</f>
        <v>45054</v>
      </c>
    </row>
    <row r="3" spans="1:10" s="5" customFormat="1" ht="15.6" customHeight="1" x14ac:dyDescent="0.2">
      <c r="A3" s="376" t="s">
        <v>20</v>
      </c>
      <c r="B3" s="377"/>
      <c r="C3" s="378"/>
      <c r="D3" s="400" t="s">
        <v>21</v>
      </c>
      <c r="E3" s="401"/>
      <c r="F3" s="376" t="s">
        <v>17</v>
      </c>
      <c r="G3" s="377"/>
      <c r="H3" s="378"/>
      <c r="I3" s="133" t="s">
        <v>22</v>
      </c>
      <c r="J3" s="41"/>
    </row>
    <row r="4" spans="1:10" s="5" customFormat="1" ht="68.25" customHeight="1" thickBot="1" x14ac:dyDescent="0.25">
      <c r="A4" s="379"/>
      <c r="B4" s="380"/>
      <c r="C4" s="381"/>
      <c r="D4" s="396" t="str">
        <f>DADOS!C3</f>
        <v>REGULARIZAÇÃO DE DRENAGEM DO BAIRRO MONTE AZUL</v>
      </c>
      <c r="E4" s="397"/>
      <c r="F4" s="379"/>
      <c r="G4" s="380"/>
      <c r="H4" s="381"/>
      <c r="I4" s="394" t="str">
        <f>DADOS!C7</f>
        <v>SINAPI - 02/2023 - Minas Gerais
SICRO3 - 10/2022 - Minas Gerais
SETOP - 10/2022 - Minas Gerais
SUDECAP - 12/2022 - Minas Gerais</v>
      </c>
      <c r="J4" s="395"/>
    </row>
    <row r="5" spans="1:10" s="5" customFormat="1" ht="21" customHeight="1" thickBot="1" x14ac:dyDescent="0.25">
      <c r="A5" s="379"/>
      <c r="B5" s="380"/>
      <c r="C5" s="381"/>
      <c r="D5" s="396"/>
      <c r="E5" s="397"/>
      <c r="F5" s="379"/>
      <c r="G5" s="380"/>
      <c r="H5" s="381"/>
      <c r="I5" s="134" t="s">
        <v>23</v>
      </c>
      <c r="J5" s="136">
        <f>DADOS!C5</f>
        <v>0.24229999999999999</v>
      </c>
    </row>
    <row r="6" spans="1:10" s="5" customFormat="1" ht="20.45" customHeight="1" thickBot="1" x14ac:dyDescent="0.25">
      <c r="A6" s="382"/>
      <c r="B6" s="383"/>
      <c r="C6" s="384"/>
      <c r="D6" s="398"/>
      <c r="E6" s="399"/>
      <c r="F6" s="382"/>
      <c r="G6" s="383"/>
      <c r="H6" s="384"/>
      <c r="I6" s="135" t="s">
        <v>24</v>
      </c>
      <c r="J6" s="136">
        <f>DADOS!C6</f>
        <v>0</v>
      </c>
    </row>
    <row r="7" spans="1:10" s="5" customFormat="1" ht="7.9" customHeight="1" thickBot="1" x14ac:dyDescent="0.25">
      <c r="A7" s="238"/>
      <c r="B7" s="93"/>
      <c r="C7" s="93"/>
      <c r="D7" s="239"/>
      <c r="E7" s="239"/>
      <c r="F7" s="93"/>
      <c r="G7" s="93"/>
      <c r="H7" s="93"/>
      <c r="I7" s="93"/>
      <c r="J7" s="91"/>
    </row>
    <row r="8" spans="1:10" s="5" customFormat="1" ht="22.15" customHeight="1" thickBot="1" x14ac:dyDescent="0.25">
      <c r="A8" s="391" t="str">
        <f>A1&amp;" DE PROJETO EXECUTIVO - "&amp;D4</f>
        <v>COMPOSIÇÕES DE PROJETO EXECUTIVO - REGULARIZAÇÃO DE DRENAGEM DO BAIRRO MONTE AZUL</v>
      </c>
      <c r="B8" s="392"/>
      <c r="C8" s="392"/>
      <c r="D8" s="392"/>
      <c r="E8" s="392"/>
      <c r="F8" s="392"/>
      <c r="G8" s="392"/>
      <c r="H8" s="392"/>
      <c r="I8" s="392"/>
      <c r="J8" s="393"/>
    </row>
    <row r="9" spans="1:10" s="294" customFormat="1" ht="18" customHeight="1" x14ac:dyDescent="0.2">
      <c r="A9" s="291" t="s">
        <v>409</v>
      </c>
      <c r="B9" s="270" t="s">
        <v>33</v>
      </c>
      <c r="C9" s="291" t="s">
        <v>34</v>
      </c>
      <c r="D9" s="291" t="s">
        <v>35</v>
      </c>
      <c r="E9" s="371" t="s">
        <v>52</v>
      </c>
      <c r="F9" s="371"/>
      <c r="G9" s="271" t="s">
        <v>592</v>
      </c>
      <c r="H9" s="270" t="s">
        <v>593</v>
      </c>
      <c r="I9" s="270" t="s">
        <v>594</v>
      </c>
      <c r="J9" s="270" t="s">
        <v>0</v>
      </c>
    </row>
    <row r="10" spans="1:10" s="294" customFormat="1" ht="24" customHeight="1" x14ac:dyDescent="0.2">
      <c r="A10" s="292" t="s">
        <v>595</v>
      </c>
      <c r="B10" s="244" t="s">
        <v>741</v>
      </c>
      <c r="C10" s="292" t="s">
        <v>176</v>
      </c>
      <c r="D10" s="292" t="s">
        <v>410</v>
      </c>
      <c r="E10" s="375" t="s">
        <v>522</v>
      </c>
      <c r="F10" s="375"/>
      <c r="G10" s="255" t="s">
        <v>177</v>
      </c>
      <c r="H10" s="272">
        <v>1</v>
      </c>
      <c r="I10" s="256">
        <v>208.66</v>
      </c>
      <c r="J10" s="256">
        <v>208.66</v>
      </c>
    </row>
    <row r="11" spans="1:10" s="294" customFormat="1" ht="26.1" customHeight="1" x14ac:dyDescent="0.2">
      <c r="A11" s="289" t="s">
        <v>596</v>
      </c>
      <c r="B11" s="273" t="s">
        <v>597</v>
      </c>
      <c r="C11" s="289" t="s">
        <v>172</v>
      </c>
      <c r="D11" s="289" t="s">
        <v>598</v>
      </c>
      <c r="E11" s="374" t="s">
        <v>519</v>
      </c>
      <c r="F11" s="374"/>
      <c r="G11" s="274" t="s">
        <v>217</v>
      </c>
      <c r="H11" s="275">
        <v>0.5</v>
      </c>
      <c r="I11" s="276">
        <v>21.78</v>
      </c>
      <c r="J11" s="276">
        <v>10.89</v>
      </c>
    </row>
    <row r="12" spans="1:10" s="294" customFormat="1" ht="26.1" customHeight="1" x14ac:dyDescent="0.2">
      <c r="A12" s="289" t="s">
        <v>596</v>
      </c>
      <c r="B12" s="273" t="s">
        <v>599</v>
      </c>
      <c r="C12" s="289" t="s">
        <v>172</v>
      </c>
      <c r="D12" s="289" t="s">
        <v>600</v>
      </c>
      <c r="E12" s="374" t="s">
        <v>519</v>
      </c>
      <c r="F12" s="374"/>
      <c r="G12" s="274" t="s">
        <v>217</v>
      </c>
      <c r="H12" s="275">
        <v>0.5</v>
      </c>
      <c r="I12" s="276">
        <v>30.59</v>
      </c>
      <c r="J12" s="276">
        <v>15.29</v>
      </c>
    </row>
    <row r="13" spans="1:10" s="294" customFormat="1" ht="26.1" customHeight="1" x14ac:dyDescent="0.2">
      <c r="A13" s="290" t="s">
        <v>601</v>
      </c>
      <c r="B13" s="277" t="s">
        <v>602</v>
      </c>
      <c r="C13" s="290" t="s">
        <v>172</v>
      </c>
      <c r="D13" s="290" t="s">
        <v>603</v>
      </c>
      <c r="E13" s="369" t="s">
        <v>518</v>
      </c>
      <c r="F13" s="369"/>
      <c r="G13" s="278" t="s">
        <v>177</v>
      </c>
      <c r="H13" s="279">
        <v>1</v>
      </c>
      <c r="I13" s="280">
        <v>180.27</v>
      </c>
      <c r="J13" s="280">
        <v>180.27</v>
      </c>
    </row>
    <row r="14" spans="1:10" s="294" customFormat="1" ht="26.1" customHeight="1" x14ac:dyDescent="0.2">
      <c r="A14" s="290" t="s">
        <v>601</v>
      </c>
      <c r="B14" s="277" t="s">
        <v>604</v>
      </c>
      <c r="C14" s="290" t="s">
        <v>172</v>
      </c>
      <c r="D14" s="290" t="s">
        <v>605</v>
      </c>
      <c r="E14" s="369" t="s">
        <v>518</v>
      </c>
      <c r="F14" s="369"/>
      <c r="G14" s="278" t="s">
        <v>606</v>
      </c>
      <c r="H14" s="279">
        <v>0.1</v>
      </c>
      <c r="I14" s="280">
        <v>22.1</v>
      </c>
      <c r="J14" s="280">
        <v>2.21</v>
      </c>
    </row>
    <row r="15" spans="1:10" s="294" customFormat="1" ht="14.25" x14ac:dyDescent="0.2">
      <c r="A15" s="293"/>
      <c r="B15" s="293"/>
      <c r="C15" s="293"/>
      <c r="D15" s="293"/>
      <c r="E15" s="293" t="s">
        <v>607</v>
      </c>
      <c r="F15" s="281">
        <v>20.73</v>
      </c>
      <c r="G15" s="293" t="s">
        <v>608</v>
      </c>
      <c r="H15" s="281">
        <v>0</v>
      </c>
      <c r="I15" s="293" t="s">
        <v>609</v>
      </c>
      <c r="J15" s="281">
        <v>20.73</v>
      </c>
    </row>
    <row r="16" spans="1:10" s="294" customFormat="1" thickBot="1" x14ac:dyDescent="0.25">
      <c r="A16" s="293"/>
      <c r="B16" s="293"/>
      <c r="C16" s="293"/>
      <c r="D16" s="293"/>
      <c r="E16" s="293" t="s">
        <v>610</v>
      </c>
      <c r="F16" s="281">
        <v>50.55</v>
      </c>
      <c r="G16" s="293"/>
      <c r="H16" s="370" t="s">
        <v>611</v>
      </c>
      <c r="I16" s="370"/>
      <c r="J16" s="281">
        <v>259.20999999999998</v>
      </c>
    </row>
    <row r="17" spans="1:10" s="294" customFormat="1" ht="0.95" customHeight="1" thickTop="1" x14ac:dyDescent="0.2">
      <c r="A17" s="282"/>
      <c r="B17" s="282"/>
      <c r="C17" s="282"/>
      <c r="D17" s="282"/>
      <c r="E17" s="282"/>
      <c r="F17" s="282"/>
      <c r="G17" s="282"/>
      <c r="H17" s="282"/>
      <c r="I17" s="282"/>
      <c r="J17" s="282"/>
    </row>
    <row r="18" spans="1:10" s="294" customFormat="1" ht="18" customHeight="1" x14ac:dyDescent="0.2">
      <c r="A18" s="291" t="s">
        <v>174</v>
      </c>
      <c r="B18" s="270" t="s">
        <v>33</v>
      </c>
      <c r="C18" s="291" t="s">
        <v>34</v>
      </c>
      <c r="D18" s="291" t="s">
        <v>35</v>
      </c>
      <c r="E18" s="371" t="s">
        <v>52</v>
      </c>
      <c r="F18" s="371"/>
      <c r="G18" s="271" t="s">
        <v>592</v>
      </c>
      <c r="H18" s="270" t="s">
        <v>593</v>
      </c>
      <c r="I18" s="270" t="s">
        <v>594</v>
      </c>
      <c r="J18" s="270" t="s">
        <v>0</v>
      </c>
    </row>
    <row r="19" spans="1:10" s="294" customFormat="1" ht="26.1" customHeight="1" x14ac:dyDescent="0.2">
      <c r="A19" s="292" t="s">
        <v>595</v>
      </c>
      <c r="B19" s="244" t="s">
        <v>742</v>
      </c>
      <c r="C19" s="292" t="s">
        <v>176</v>
      </c>
      <c r="D19" s="292" t="s">
        <v>183</v>
      </c>
      <c r="E19" s="375" t="s">
        <v>519</v>
      </c>
      <c r="F19" s="375"/>
      <c r="G19" s="255" t="s">
        <v>177</v>
      </c>
      <c r="H19" s="272">
        <v>1</v>
      </c>
      <c r="I19" s="256">
        <v>10.07</v>
      </c>
      <c r="J19" s="256">
        <v>10.07</v>
      </c>
    </row>
    <row r="20" spans="1:10" s="294" customFormat="1" ht="24" customHeight="1" x14ac:dyDescent="0.2">
      <c r="A20" s="289" t="s">
        <v>596</v>
      </c>
      <c r="B20" s="273" t="s">
        <v>612</v>
      </c>
      <c r="C20" s="289" t="s">
        <v>172</v>
      </c>
      <c r="D20" s="289" t="s">
        <v>613</v>
      </c>
      <c r="E20" s="374" t="s">
        <v>519</v>
      </c>
      <c r="F20" s="374"/>
      <c r="G20" s="274" t="s">
        <v>217</v>
      </c>
      <c r="H20" s="275">
        <v>0.1</v>
      </c>
      <c r="I20" s="276">
        <v>19.760000000000002</v>
      </c>
      <c r="J20" s="276">
        <v>1.97</v>
      </c>
    </row>
    <row r="21" spans="1:10" s="294" customFormat="1" ht="26.1" customHeight="1" x14ac:dyDescent="0.2">
      <c r="A21" s="290" t="s">
        <v>601</v>
      </c>
      <c r="B21" s="277" t="s">
        <v>614</v>
      </c>
      <c r="C21" s="290" t="s">
        <v>172</v>
      </c>
      <c r="D21" s="290" t="s">
        <v>615</v>
      </c>
      <c r="E21" s="369" t="s">
        <v>518</v>
      </c>
      <c r="F21" s="369"/>
      <c r="G21" s="278" t="s">
        <v>177</v>
      </c>
      <c r="H21" s="279">
        <v>1.1000000000000001</v>
      </c>
      <c r="I21" s="280">
        <v>2.68</v>
      </c>
      <c r="J21" s="280">
        <v>2.94</v>
      </c>
    </row>
    <row r="22" spans="1:10" s="294" customFormat="1" ht="24" customHeight="1" x14ac:dyDescent="0.2">
      <c r="A22" s="290" t="s">
        <v>601</v>
      </c>
      <c r="B22" s="277" t="s">
        <v>616</v>
      </c>
      <c r="C22" s="290" t="s">
        <v>172</v>
      </c>
      <c r="D22" s="290" t="s">
        <v>617</v>
      </c>
      <c r="E22" s="369" t="s">
        <v>518</v>
      </c>
      <c r="F22" s="369"/>
      <c r="G22" s="278" t="s">
        <v>606</v>
      </c>
      <c r="H22" s="279">
        <v>0.55000000000000004</v>
      </c>
      <c r="I22" s="280">
        <v>8.32</v>
      </c>
      <c r="J22" s="280">
        <v>4.57</v>
      </c>
    </row>
    <row r="23" spans="1:10" s="294" customFormat="1" ht="26.1" customHeight="1" x14ac:dyDescent="0.2">
      <c r="A23" s="290" t="s">
        <v>601</v>
      </c>
      <c r="B23" s="277" t="s">
        <v>618</v>
      </c>
      <c r="C23" s="290" t="s">
        <v>172</v>
      </c>
      <c r="D23" s="290" t="s">
        <v>619</v>
      </c>
      <c r="E23" s="369" t="s">
        <v>518</v>
      </c>
      <c r="F23" s="369"/>
      <c r="G23" s="278" t="s">
        <v>170</v>
      </c>
      <c r="H23" s="279">
        <v>0.7</v>
      </c>
      <c r="I23" s="280">
        <v>0.85</v>
      </c>
      <c r="J23" s="280">
        <v>0.59</v>
      </c>
    </row>
    <row r="24" spans="1:10" s="294" customFormat="1" ht="14.25" x14ac:dyDescent="0.2">
      <c r="A24" s="293"/>
      <c r="B24" s="293"/>
      <c r="C24" s="293"/>
      <c r="D24" s="293"/>
      <c r="E24" s="293" t="s">
        <v>607</v>
      </c>
      <c r="F24" s="281">
        <v>1.43</v>
      </c>
      <c r="G24" s="293" t="s">
        <v>608</v>
      </c>
      <c r="H24" s="281">
        <v>0</v>
      </c>
      <c r="I24" s="293" t="s">
        <v>609</v>
      </c>
      <c r="J24" s="281">
        <v>1.43</v>
      </c>
    </row>
    <row r="25" spans="1:10" s="294" customFormat="1" thickBot="1" x14ac:dyDescent="0.25">
      <c r="A25" s="293"/>
      <c r="B25" s="293"/>
      <c r="C25" s="293"/>
      <c r="D25" s="293"/>
      <c r="E25" s="293" t="s">
        <v>610</v>
      </c>
      <c r="F25" s="281">
        <v>2.4300000000000002</v>
      </c>
      <c r="G25" s="293"/>
      <c r="H25" s="370" t="s">
        <v>611</v>
      </c>
      <c r="I25" s="370"/>
      <c r="J25" s="281">
        <v>12.5</v>
      </c>
    </row>
    <row r="26" spans="1:10" s="294" customFormat="1" ht="0.95" customHeight="1" thickTop="1" x14ac:dyDescent="0.2">
      <c r="A26" s="282"/>
      <c r="B26" s="282"/>
      <c r="C26" s="282"/>
      <c r="D26" s="282"/>
      <c r="E26" s="282"/>
      <c r="F26" s="282"/>
      <c r="G26" s="282"/>
      <c r="H26" s="282"/>
      <c r="I26" s="282"/>
      <c r="J26" s="282"/>
    </row>
    <row r="27" spans="1:10" s="294" customFormat="1" ht="18" customHeight="1" x14ac:dyDescent="0.2">
      <c r="A27" s="291" t="s">
        <v>411</v>
      </c>
      <c r="B27" s="270" t="s">
        <v>33</v>
      </c>
      <c r="C27" s="291" t="s">
        <v>34</v>
      </c>
      <c r="D27" s="291" t="s">
        <v>35</v>
      </c>
      <c r="E27" s="371" t="s">
        <v>52</v>
      </c>
      <c r="F27" s="371"/>
      <c r="G27" s="271" t="s">
        <v>592</v>
      </c>
      <c r="H27" s="270" t="s">
        <v>593</v>
      </c>
      <c r="I27" s="270" t="s">
        <v>594</v>
      </c>
      <c r="J27" s="270" t="s">
        <v>0</v>
      </c>
    </row>
    <row r="28" spans="1:10" s="294" customFormat="1" ht="24" customHeight="1" x14ac:dyDescent="0.2">
      <c r="A28" s="292" t="s">
        <v>595</v>
      </c>
      <c r="B28" s="244" t="s">
        <v>745</v>
      </c>
      <c r="C28" s="292" t="s">
        <v>176</v>
      </c>
      <c r="D28" s="292" t="s">
        <v>186</v>
      </c>
      <c r="E28" s="375" t="s">
        <v>528</v>
      </c>
      <c r="F28" s="375"/>
      <c r="G28" s="255" t="s">
        <v>187</v>
      </c>
      <c r="H28" s="272">
        <v>1</v>
      </c>
      <c r="I28" s="256">
        <v>28.95</v>
      </c>
      <c r="J28" s="256">
        <v>28.95</v>
      </c>
    </row>
    <row r="29" spans="1:10" s="294" customFormat="1" ht="26.1" customHeight="1" x14ac:dyDescent="0.2">
      <c r="A29" s="289" t="s">
        <v>596</v>
      </c>
      <c r="B29" s="273" t="s">
        <v>620</v>
      </c>
      <c r="C29" s="289" t="s">
        <v>190</v>
      </c>
      <c r="D29" s="289" t="s">
        <v>839</v>
      </c>
      <c r="E29" s="374" t="s">
        <v>137</v>
      </c>
      <c r="F29" s="374"/>
      <c r="G29" s="274" t="s">
        <v>1</v>
      </c>
      <c r="H29" s="275">
        <v>1.67E-3</v>
      </c>
      <c r="I29" s="276">
        <v>415.42</v>
      </c>
      <c r="J29" s="276">
        <v>0.69</v>
      </c>
    </row>
    <row r="30" spans="1:10" s="294" customFormat="1" ht="39" customHeight="1" x14ac:dyDescent="0.2">
      <c r="A30" s="289" t="s">
        <v>596</v>
      </c>
      <c r="B30" s="273" t="s">
        <v>621</v>
      </c>
      <c r="C30" s="289" t="s">
        <v>190</v>
      </c>
      <c r="D30" s="289" t="s">
        <v>622</v>
      </c>
      <c r="E30" s="374" t="s">
        <v>137</v>
      </c>
      <c r="F30" s="374"/>
      <c r="G30" s="274" t="s">
        <v>623</v>
      </c>
      <c r="H30" s="275">
        <v>8.0479999999999996E-2</v>
      </c>
      <c r="I30" s="276">
        <v>33.78</v>
      </c>
      <c r="J30" s="276">
        <v>2.71</v>
      </c>
    </row>
    <row r="31" spans="1:10" s="294" customFormat="1" ht="39" customHeight="1" x14ac:dyDescent="0.2">
      <c r="A31" s="290" t="s">
        <v>601</v>
      </c>
      <c r="B31" s="277" t="s">
        <v>624</v>
      </c>
      <c r="C31" s="290" t="s">
        <v>190</v>
      </c>
      <c r="D31" s="290" t="s">
        <v>840</v>
      </c>
      <c r="E31" s="369" t="s">
        <v>518</v>
      </c>
      <c r="F31" s="369"/>
      <c r="G31" s="278" t="s">
        <v>625</v>
      </c>
      <c r="H31" s="279">
        <v>1.0582</v>
      </c>
      <c r="I31" s="280">
        <v>24.150600000000001</v>
      </c>
      <c r="J31" s="280">
        <v>25.55</v>
      </c>
    </row>
    <row r="32" spans="1:10" s="294" customFormat="1" ht="14.25" x14ac:dyDescent="0.2">
      <c r="A32" s="293"/>
      <c r="B32" s="293"/>
      <c r="C32" s="293"/>
      <c r="D32" s="293"/>
      <c r="E32" s="293" t="s">
        <v>607</v>
      </c>
      <c r="F32" s="281">
        <v>0.81</v>
      </c>
      <c r="G32" s="293" t="s">
        <v>608</v>
      </c>
      <c r="H32" s="281">
        <v>0</v>
      </c>
      <c r="I32" s="293" t="s">
        <v>609</v>
      </c>
      <c r="J32" s="281">
        <v>0.81</v>
      </c>
    </row>
    <row r="33" spans="1:10" s="294" customFormat="1" thickBot="1" x14ac:dyDescent="0.25">
      <c r="A33" s="293"/>
      <c r="B33" s="293"/>
      <c r="C33" s="293"/>
      <c r="D33" s="293"/>
      <c r="E33" s="293" t="s">
        <v>610</v>
      </c>
      <c r="F33" s="281">
        <v>7.01</v>
      </c>
      <c r="G33" s="293"/>
      <c r="H33" s="370" t="s">
        <v>611</v>
      </c>
      <c r="I33" s="370"/>
      <c r="J33" s="281">
        <v>35.96</v>
      </c>
    </row>
    <row r="34" spans="1:10" s="294" customFormat="1" ht="0.95" customHeight="1" thickTop="1" x14ac:dyDescent="0.2">
      <c r="A34" s="282"/>
      <c r="B34" s="282"/>
      <c r="C34" s="282"/>
      <c r="D34" s="282"/>
      <c r="E34" s="282"/>
      <c r="F34" s="282"/>
      <c r="G34" s="282"/>
      <c r="H34" s="282"/>
      <c r="I34" s="282"/>
      <c r="J34" s="282"/>
    </row>
    <row r="35" spans="1:10" s="294" customFormat="1" ht="18" customHeight="1" x14ac:dyDescent="0.2">
      <c r="A35" s="291" t="s">
        <v>179</v>
      </c>
      <c r="B35" s="270" t="s">
        <v>33</v>
      </c>
      <c r="C35" s="291" t="s">
        <v>34</v>
      </c>
      <c r="D35" s="291" t="s">
        <v>35</v>
      </c>
      <c r="E35" s="371" t="s">
        <v>52</v>
      </c>
      <c r="F35" s="371"/>
      <c r="G35" s="271" t="s">
        <v>592</v>
      </c>
      <c r="H35" s="270" t="s">
        <v>593</v>
      </c>
      <c r="I35" s="270" t="s">
        <v>594</v>
      </c>
      <c r="J35" s="270" t="s">
        <v>0</v>
      </c>
    </row>
    <row r="36" spans="1:10" s="294" customFormat="1" ht="24" customHeight="1" x14ac:dyDescent="0.2">
      <c r="A36" s="292" t="s">
        <v>595</v>
      </c>
      <c r="B36" s="244" t="s">
        <v>746</v>
      </c>
      <c r="C36" s="292" t="s">
        <v>176</v>
      </c>
      <c r="D36" s="292" t="s">
        <v>203</v>
      </c>
      <c r="E36" s="375" t="s">
        <v>516</v>
      </c>
      <c r="F36" s="375"/>
      <c r="G36" s="255" t="s">
        <v>204</v>
      </c>
      <c r="H36" s="272">
        <v>1</v>
      </c>
      <c r="I36" s="256">
        <v>13.68</v>
      </c>
      <c r="J36" s="256">
        <v>13.68</v>
      </c>
    </row>
    <row r="37" spans="1:10" s="294" customFormat="1" ht="24" customHeight="1" x14ac:dyDescent="0.2">
      <c r="A37" s="289" t="s">
        <v>596</v>
      </c>
      <c r="B37" s="273" t="s">
        <v>626</v>
      </c>
      <c r="C37" s="289" t="s">
        <v>172</v>
      </c>
      <c r="D37" s="289" t="s">
        <v>627</v>
      </c>
      <c r="E37" s="374" t="s">
        <v>519</v>
      </c>
      <c r="F37" s="374"/>
      <c r="G37" s="274" t="s">
        <v>217</v>
      </c>
      <c r="H37" s="275">
        <v>0.1</v>
      </c>
      <c r="I37" s="276">
        <v>50.2</v>
      </c>
      <c r="J37" s="276">
        <v>5.0199999999999996</v>
      </c>
    </row>
    <row r="38" spans="1:10" s="294" customFormat="1" ht="39" customHeight="1" x14ac:dyDescent="0.2">
      <c r="A38" s="289" t="s">
        <v>596</v>
      </c>
      <c r="B38" s="273" t="s">
        <v>628</v>
      </c>
      <c r="C38" s="289" t="s">
        <v>172</v>
      </c>
      <c r="D38" s="289" t="s">
        <v>629</v>
      </c>
      <c r="E38" s="374" t="s">
        <v>630</v>
      </c>
      <c r="F38" s="374"/>
      <c r="G38" s="274" t="s">
        <v>631</v>
      </c>
      <c r="H38" s="275">
        <v>1.3300000000000001E-4</v>
      </c>
      <c r="I38" s="276">
        <v>105.11</v>
      </c>
      <c r="J38" s="276">
        <v>0.01</v>
      </c>
    </row>
    <row r="39" spans="1:10" s="294" customFormat="1" ht="39" customHeight="1" x14ac:dyDescent="0.2">
      <c r="A39" s="289" t="s">
        <v>596</v>
      </c>
      <c r="B39" s="273" t="s">
        <v>632</v>
      </c>
      <c r="C39" s="289" t="s">
        <v>172</v>
      </c>
      <c r="D39" s="289" t="s">
        <v>633</v>
      </c>
      <c r="E39" s="374" t="s">
        <v>630</v>
      </c>
      <c r="F39" s="374"/>
      <c r="G39" s="274" t="s">
        <v>634</v>
      </c>
      <c r="H39" s="275">
        <v>6.9999999999999999E-4</v>
      </c>
      <c r="I39" s="276">
        <v>251.72</v>
      </c>
      <c r="J39" s="276">
        <v>0.17</v>
      </c>
    </row>
    <row r="40" spans="1:10" s="294" customFormat="1" ht="39" customHeight="1" x14ac:dyDescent="0.2">
      <c r="A40" s="289" t="s">
        <v>596</v>
      </c>
      <c r="B40" s="273" t="s">
        <v>635</v>
      </c>
      <c r="C40" s="289" t="s">
        <v>172</v>
      </c>
      <c r="D40" s="289" t="s">
        <v>636</v>
      </c>
      <c r="E40" s="374" t="s">
        <v>630</v>
      </c>
      <c r="F40" s="374"/>
      <c r="G40" s="274" t="s">
        <v>631</v>
      </c>
      <c r="H40" s="275">
        <v>1.5E-3</v>
      </c>
      <c r="I40" s="276">
        <v>93.53</v>
      </c>
      <c r="J40" s="276">
        <v>0.14000000000000001</v>
      </c>
    </row>
    <row r="41" spans="1:10" s="294" customFormat="1" ht="39" customHeight="1" x14ac:dyDescent="0.2">
      <c r="A41" s="289" t="s">
        <v>596</v>
      </c>
      <c r="B41" s="273" t="s">
        <v>637</v>
      </c>
      <c r="C41" s="289" t="s">
        <v>172</v>
      </c>
      <c r="D41" s="289" t="s">
        <v>638</v>
      </c>
      <c r="E41" s="374" t="s">
        <v>630</v>
      </c>
      <c r="F41" s="374"/>
      <c r="G41" s="274" t="s">
        <v>634</v>
      </c>
      <c r="H41" s="275">
        <v>1.5E-3</v>
      </c>
      <c r="I41" s="276">
        <v>250.38</v>
      </c>
      <c r="J41" s="276">
        <v>0.37</v>
      </c>
    </row>
    <row r="42" spans="1:10" s="294" customFormat="1" ht="39" customHeight="1" x14ac:dyDescent="0.2">
      <c r="A42" s="289" t="s">
        <v>596</v>
      </c>
      <c r="B42" s="273" t="s">
        <v>639</v>
      </c>
      <c r="C42" s="289" t="s">
        <v>172</v>
      </c>
      <c r="D42" s="289" t="s">
        <v>640</v>
      </c>
      <c r="E42" s="374" t="s">
        <v>630</v>
      </c>
      <c r="F42" s="374"/>
      <c r="G42" s="274" t="s">
        <v>631</v>
      </c>
      <c r="H42" s="275">
        <v>1.6000000000000001E-3</v>
      </c>
      <c r="I42" s="276">
        <v>191.24</v>
      </c>
      <c r="J42" s="276">
        <v>0.3</v>
      </c>
    </row>
    <row r="43" spans="1:10" s="294" customFormat="1" ht="39" customHeight="1" x14ac:dyDescent="0.2">
      <c r="A43" s="289" t="s">
        <v>596</v>
      </c>
      <c r="B43" s="273" t="s">
        <v>641</v>
      </c>
      <c r="C43" s="289" t="s">
        <v>172</v>
      </c>
      <c r="D43" s="289" t="s">
        <v>642</v>
      </c>
      <c r="E43" s="374" t="s">
        <v>630</v>
      </c>
      <c r="F43" s="374"/>
      <c r="G43" s="274" t="s">
        <v>634</v>
      </c>
      <c r="H43" s="275">
        <v>8.9999999999999993E-3</v>
      </c>
      <c r="I43" s="276">
        <v>633.46</v>
      </c>
      <c r="J43" s="276">
        <v>5.7</v>
      </c>
    </row>
    <row r="44" spans="1:10" s="294" customFormat="1" ht="24" customHeight="1" x14ac:dyDescent="0.2">
      <c r="A44" s="289" t="s">
        <v>596</v>
      </c>
      <c r="B44" s="273" t="s">
        <v>612</v>
      </c>
      <c r="C44" s="289" t="s">
        <v>172</v>
      </c>
      <c r="D44" s="289" t="s">
        <v>613</v>
      </c>
      <c r="E44" s="374" t="s">
        <v>519</v>
      </c>
      <c r="F44" s="374"/>
      <c r="G44" s="274" t="s">
        <v>217</v>
      </c>
      <c r="H44" s="275">
        <v>0.1</v>
      </c>
      <c r="I44" s="276">
        <v>19.760000000000002</v>
      </c>
      <c r="J44" s="276">
        <v>1.97</v>
      </c>
    </row>
    <row r="45" spans="1:10" s="294" customFormat="1" ht="14.25" x14ac:dyDescent="0.2">
      <c r="A45" s="293"/>
      <c r="B45" s="293"/>
      <c r="C45" s="293"/>
      <c r="D45" s="293"/>
      <c r="E45" s="293" t="s">
        <v>607</v>
      </c>
      <c r="F45" s="281">
        <v>6.56</v>
      </c>
      <c r="G45" s="293" t="s">
        <v>608</v>
      </c>
      <c r="H45" s="281">
        <v>0</v>
      </c>
      <c r="I45" s="293" t="s">
        <v>609</v>
      </c>
      <c r="J45" s="281">
        <v>6.56</v>
      </c>
    </row>
    <row r="46" spans="1:10" s="294" customFormat="1" thickBot="1" x14ac:dyDescent="0.25">
      <c r="A46" s="293"/>
      <c r="B46" s="293"/>
      <c r="C46" s="293"/>
      <c r="D46" s="293"/>
      <c r="E46" s="293" t="s">
        <v>610</v>
      </c>
      <c r="F46" s="281">
        <v>3.31</v>
      </c>
      <c r="G46" s="293"/>
      <c r="H46" s="370" t="s">
        <v>611</v>
      </c>
      <c r="I46" s="370"/>
      <c r="J46" s="281">
        <v>16.989999999999998</v>
      </c>
    </row>
    <row r="47" spans="1:10" s="294" customFormat="1" ht="0.95" customHeight="1" thickTop="1" x14ac:dyDescent="0.2">
      <c r="A47" s="282"/>
      <c r="B47" s="282"/>
      <c r="C47" s="282"/>
      <c r="D47" s="282"/>
      <c r="E47" s="282"/>
      <c r="F47" s="282"/>
      <c r="G47" s="282"/>
      <c r="H47" s="282"/>
      <c r="I47" s="282"/>
      <c r="J47" s="282"/>
    </row>
    <row r="48" spans="1:10" s="294" customFormat="1" ht="18" customHeight="1" x14ac:dyDescent="0.2">
      <c r="A48" s="291" t="s">
        <v>417</v>
      </c>
      <c r="B48" s="270" t="s">
        <v>33</v>
      </c>
      <c r="C48" s="291" t="s">
        <v>34</v>
      </c>
      <c r="D48" s="291" t="s">
        <v>35</v>
      </c>
      <c r="E48" s="371" t="s">
        <v>52</v>
      </c>
      <c r="F48" s="371"/>
      <c r="G48" s="271" t="s">
        <v>592</v>
      </c>
      <c r="H48" s="270" t="s">
        <v>593</v>
      </c>
      <c r="I48" s="270" t="s">
        <v>594</v>
      </c>
      <c r="J48" s="270" t="s">
        <v>0</v>
      </c>
    </row>
    <row r="49" spans="1:10" s="294" customFormat="1" ht="26.1" customHeight="1" x14ac:dyDescent="0.2">
      <c r="A49" s="292" t="s">
        <v>595</v>
      </c>
      <c r="B49" s="244" t="s">
        <v>749</v>
      </c>
      <c r="C49" s="292" t="s">
        <v>176</v>
      </c>
      <c r="D49" s="292" t="s">
        <v>84</v>
      </c>
      <c r="E49" s="375" t="s">
        <v>517</v>
      </c>
      <c r="F49" s="375"/>
      <c r="G49" s="255" t="s">
        <v>71</v>
      </c>
      <c r="H49" s="272">
        <v>1</v>
      </c>
      <c r="I49" s="256">
        <v>529.80999999999995</v>
      </c>
      <c r="J49" s="256">
        <v>529.80999999999995</v>
      </c>
    </row>
    <row r="50" spans="1:10" s="294" customFormat="1" ht="24" customHeight="1" x14ac:dyDescent="0.2">
      <c r="A50" s="289" t="s">
        <v>596</v>
      </c>
      <c r="B50" s="273" t="s">
        <v>643</v>
      </c>
      <c r="C50" s="289" t="s">
        <v>172</v>
      </c>
      <c r="D50" s="289" t="s">
        <v>644</v>
      </c>
      <c r="E50" s="374" t="s">
        <v>519</v>
      </c>
      <c r="F50" s="374"/>
      <c r="G50" s="274" t="s">
        <v>217</v>
      </c>
      <c r="H50" s="275">
        <v>1</v>
      </c>
      <c r="I50" s="276">
        <v>42.81</v>
      </c>
      <c r="J50" s="276">
        <v>42.81</v>
      </c>
    </row>
    <row r="51" spans="1:10" s="294" customFormat="1" ht="24" customHeight="1" x14ac:dyDescent="0.2">
      <c r="A51" s="289" t="s">
        <v>596</v>
      </c>
      <c r="B51" s="273" t="s">
        <v>645</v>
      </c>
      <c r="C51" s="289" t="s">
        <v>172</v>
      </c>
      <c r="D51" s="289" t="s">
        <v>646</v>
      </c>
      <c r="E51" s="374" t="s">
        <v>519</v>
      </c>
      <c r="F51" s="374"/>
      <c r="G51" s="274" t="s">
        <v>217</v>
      </c>
      <c r="H51" s="275">
        <v>1</v>
      </c>
      <c r="I51" s="276">
        <v>27.05</v>
      </c>
      <c r="J51" s="276">
        <v>27.05</v>
      </c>
    </row>
    <row r="52" spans="1:10" s="294" customFormat="1" ht="26.1" customHeight="1" x14ac:dyDescent="0.2">
      <c r="A52" s="290" t="s">
        <v>601</v>
      </c>
      <c r="B52" s="277" t="s">
        <v>647</v>
      </c>
      <c r="C52" s="290" t="s">
        <v>172</v>
      </c>
      <c r="D52" s="290" t="s">
        <v>648</v>
      </c>
      <c r="E52" s="369" t="s">
        <v>518</v>
      </c>
      <c r="F52" s="369"/>
      <c r="G52" s="278" t="s">
        <v>177</v>
      </c>
      <c r="H52" s="279">
        <v>12</v>
      </c>
      <c r="I52" s="280">
        <v>15.02</v>
      </c>
      <c r="J52" s="280">
        <v>180.24</v>
      </c>
    </row>
    <row r="53" spans="1:10" s="294" customFormat="1" ht="26.1" customHeight="1" x14ac:dyDescent="0.2">
      <c r="A53" s="290" t="s">
        <v>601</v>
      </c>
      <c r="B53" s="277" t="s">
        <v>649</v>
      </c>
      <c r="C53" s="290" t="s">
        <v>172</v>
      </c>
      <c r="D53" s="290" t="s">
        <v>650</v>
      </c>
      <c r="E53" s="369" t="s">
        <v>518</v>
      </c>
      <c r="F53" s="369"/>
      <c r="G53" s="278" t="s">
        <v>177</v>
      </c>
      <c r="H53" s="279">
        <v>30</v>
      </c>
      <c r="I53" s="280">
        <v>8.56</v>
      </c>
      <c r="J53" s="280">
        <v>256.8</v>
      </c>
    </row>
    <row r="54" spans="1:10" s="294" customFormat="1" ht="26.1" customHeight="1" x14ac:dyDescent="0.2">
      <c r="A54" s="290" t="s">
        <v>601</v>
      </c>
      <c r="B54" s="277" t="s">
        <v>651</v>
      </c>
      <c r="C54" s="290" t="s">
        <v>172</v>
      </c>
      <c r="D54" s="290" t="s">
        <v>652</v>
      </c>
      <c r="E54" s="369" t="s">
        <v>518</v>
      </c>
      <c r="F54" s="369"/>
      <c r="G54" s="278" t="s">
        <v>606</v>
      </c>
      <c r="H54" s="279">
        <v>1</v>
      </c>
      <c r="I54" s="280">
        <v>22.91</v>
      </c>
      <c r="J54" s="280">
        <v>22.91</v>
      </c>
    </row>
    <row r="55" spans="1:10" s="294" customFormat="1" ht="14.25" x14ac:dyDescent="0.2">
      <c r="A55" s="293"/>
      <c r="B55" s="293"/>
      <c r="C55" s="293"/>
      <c r="D55" s="293"/>
      <c r="E55" s="293" t="s">
        <v>607</v>
      </c>
      <c r="F55" s="281">
        <v>62.45</v>
      </c>
      <c r="G55" s="293" t="s">
        <v>608</v>
      </c>
      <c r="H55" s="281">
        <v>0</v>
      </c>
      <c r="I55" s="293" t="s">
        <v>609</v>
      </c>
      <c r="J55" s="281">
        <v>62.45</v>
      </c>
    </row>
    <row r="56" spans="1:10" s="294" customFormat="1" thickBot="1" x14ac:dyDescent="0.25">
      <c r="A56" s="293"/>
      <c r="B56" s="293"/>
      <c r="C56" s="293"/>
      <c r="D56" s="293"/>
      <c r="E56" s="293" t="s">
        <v>610</v>
      </c>
      <c r="F56" s="281">
        <v>128.37</v>
      </c>
      <c r="G56" s="293"/>
      <c r="H56" s="370" t="s">
        <v>611</v>
      </c>
      <c r="I56" s="370"/>
      <c r="J56" s="281">
        <v>658.18</v>
      </c>
    </row>
    <row r="57" spans="1:10" s="294" customFormat="1" ht="0.95" customHeight="1" thickTop="1" x14ac:dyDescent="0.2">
      <c r="A57" s="282"/>
      <c r="B57" s="282"/>
      <c r="C57" s="282"/>
      <c r="D57" s="282"/>
      <c r="E57" s="282"/>
      <c r="F57" s="282"/>
      <c r="G57" s="282"/>
      <c r="H57" s="282"/>
      <c r="I57" s="282"/>
      <c r="J57" s="282"/>
    </row>
    <row r="58" spans="1:10" s="294" customFormat="1" ht="18" customHeight="1" x14ac:dyDescent="0.2">
      <c r="A58" s="291" t="s">
        <v>418</v>
      </c>
      <c r="B58" s="270" t="s">
        <v>33</v>
      </c>
      <c r="C58" s="291" t="s">
        <v>34</v>
      </c>
      <c r="D58" s="291" t="s">
        <v>35</v>
      </c>
      <c r="E58" s="371" t="s">
        <v>52</v>
      </c>
      <c r="F58" s="371"/>
      <c r="G58" s="271" t="s">
        <v>592</v>
      </c>
      <c r="H58" s="270" t="s">
        <v>593</v>
      </c>
      <c r="I58" s="270" t="s">
        <v>594</v>
      </c>
      <c r="J58" s="270" t="s">
        <v>0</v>
      </c>
    </row>
    <row r="59" spans="1:10" s="294" customFormat="1" ht="24" customHeight="1" x14ac:dyDescent="0.2">
      <c r="A59" s="292" t="s">
        <v>595</v>
      </c>
      <c r="B59" s="244" t="s">
        <v>750</v>
      </c>
      <c r="C59" s="292" t="s">
        <v>176</v>
      </c>
      <c r="D59" s="292" t="s">
        <v>86</v>
      </c>
      <c r="E59" s="375" t="s">
        <v>517</v>
      </c>
      <c r="F59" s="375"/>
      <c r="G59" s="255" t="s">
        <v>12</v>
      </c>
      <c r="H59" s="272">
        <v>1</v>
      </c>
      <c r="I59" s="256">
        <v>11.8</v>
      </c>
      <c r="J59" s="256">
        <v>11.8</v>
      </c>
    </row>
    <row r="60" spans="1:10" s="294" customFormat="1" ht="24" customHeight="1" x14ac:dyDescent="0.2">
      <c r="A60" s="289" t="s">
        <v>596</v>
      </c>
      <c r="B60" s="273" t="s">
        <v>653</v>
      </c>
      <c r="C60" s="289" t="s">
        <v>172</v>
      </c>
      <c r="D60" s="289" t="s">
        <v>654</v>
      </c>
      <c r="E60" s="374" t="s">
        <v>519</v>
      </c>
      <c r="F60" s="374"/>
      <c r="G60" s="274" t="s">
        <v>217</v>
      </c>
      <c r="H60" s="275">
        <v>0.25</v>
      </c>
      <c r="I60" s="276">
        <v>27.45</v>
      </c>
      <c r="J60" s="276">
        <v>6.86</v>
      </c>
    </row>
    <row r="61" spans="1:10" s="294" customFormat="1" ht="24" customHeight="1" x14ac:dyDescent="0.2">
      <c r="A61" s="289" t="s">
        <v>596</v>
      </c>
      <c r="B61" s="273" t="s">
        <v>612</v>
      </c>
      <c r="C61" s="289" t="s">
        <v>172</v>
      </c>
      <c r="D61" s="289" t="s">
        <v>613</v>
      </c>
      <c r="E61" s="374" t="s">
        <v>519</v>
      </c>
      <c r="F61" s="374"/>
      <c r="G61" s="274" t="s">
        <v>217</v>
      </c>
      <c r="H61" s="275">
        <v>0.25</v>
      </c>
      <c r="I61" s="276">
        <v>19.760000000000002</v>
      </c>
      <c r="J61" s="276">
        <v>4.9400000000000004</v>
      </c>
    </row>
    <row r="62" spans="1:10" s="294" customFormat="1" ht="14.25" x14ac:dyDescent="0.2">
      <c r="A62" s="293"/>
      <c r="B62" s="293"/>
      <c r="C62" s="293"/>
      <c r="D62" s="293"/>
      <c r="E62" s="293" t="s">
        <v>607</v>
      </c>
      <c r="F62" s="281">
        <v>9.02</v>
      </c>
      <c r="G62" s="293" t="s">
        <v>608</v>
      </c>
      <c r="H62" s="281">
        <v>0</v>
      </c>
      <c r="I62" s="293" t="s">
        <v>609</v>
      </c>
      <c r="J62" s="281">
        <v>9.02</v>
      </c>
    </row>
    <row r="63" spans="1:10" s="294" customFormat="1" thickBot="1" x14ac:dyDescent="0.25">
      <c r="A63" s="293"/>
      <c r="B63" s="293"/>
      <c r="C63" s="293"/>
      <c r="D63" s="293"/>
      <c r="E63" s="293" t="s">
        <v>610</v>
      </c>
      <c r="F63" s="281">
        <v>2.85</v>
      </c>
      <c r="G63" s="293"/>
      <c r="H63" s="370" t="s">
        <v>611</v>
      </c>
      <c r="I63" s="370"/>
      <c r="J63" s="281">
        <v>14.65</v>
      </c>
    </row>
    <row r="64" spans="1:10" s="294" customFormat="1" ht="0.95" customHeight="1" thickTop="1" x14ac:dyDescent="0.2">
      <c r="A64" s="282"/>
      <c r="B64" s="282"/>
      <c r="C64" s="282"/>
      <c r="D64" s="282"/>
      <c r="E64" s="282"/>
      <c r="F64" s="282"/>
      <c r="G64" s="282"/>
      <c r="H64" s="282"/>
      <c r="I64" s="282"/>
      <c r="J64" s="282"/>
    </row>
    <row r="65" spans="1:10" s="294" customFormat="1" ht="18" customHeight="1" x14ac:dyDescent="0.2">
      <c r="A65" s="291" t="s">
        <v>447</v>
      </c>
      <c r="B65" s="270" t="s">
        <v>33</v>
      </c>
      <c r="C65" s="291" t="s">
        <v>34</v>
      </c>
      <c r="D65" s="291" t="s">
        <v>35</v>
      </c>
      <c r="E65" s="371" t="s">
        <v>52</v>
      </c>
      <c r="F65" s="371"/>
      <c r="G65" s="271" t="s">
        <v>592</v>
      </c>
      <c r="H65" s="270" t="s">
        <v>593</v>
      </c>
      <c r="I65" s="270" t="s">
        <v>594</v>
      </c>
      <c r="J65" s="270" t="s">
        <v>0</v>
      </c>
    </row>
    <row r="66" spans="1:10" s="294" customFormat="1" ht="26.1" customHeight="1" x14ac:dyDescent="0.2">
      <c r="A66" s="292" t="s">
        <v>595</v>
      </c>
      <c r="B66" s="244" t="s">
        <v>759</v>
      </c>
      <c r="C66" s="292" t="s">
        <v>176</v>
      </c>
      <c r="D66" s="292" t="s">
        <v>448</v>
      </c>
      <c r="E66" s="375" t="s">
        <v>519</v>
      </c>
      <c r="F66" s="375"/>
      <c r="G66" s="255" t="s">
        <v>2</v>
      </c>
      <c r="H66" s="272">
        <v>1</v>
      </c>
      <c r="I66" s="256">
        <v>225.82</v>
      </c>
      <c r="J66" s="256">
        <v>225.82</v>
      </c>
    </row>
    <row r="67" spans="1:10" s="294" customFormat="1" ht="24" customHeight="1" x14ac:dyDescent="0.2">
      <c r="A67" s="289" t="s">
        <v>596</v>
      </c>
      <c r="B67" s="273" t="s">
        <v>612</v>
      </c>
      <c r="C67" s="289" t="s">
        <v>172</v>
      </c>
      <c r="D67" s="289" t="s">
        <v>613</v>
      </c>
      <c r="E67" s="374" t="s">
        <v>519</v>
      </c>
      <c r="F67" s="374"/>
      <c r="G67" s="274" t="s">
        <v>217</v>
      </c>
      <c r="H67" s="275">
        <v>2.5</v>
      </c>
      <c r="I67" s="276">
        <v>19.760000000000002</v>
      </c>
      <c r="J67" s="276">
        <v>49.4</v>
      </c>
    </row>
    <row r="68" spans="1:10" s="294" customFormat="1" ht="39" customHeight="1" x14ac:dyDescent="0.2">
      <c r="A68" s="289" t="s">
        <v>596</v>
      </c>
      <c r="B68" s="273" t="s">
        <v>655</v>
      </c>
      <c r="C68" s="289" t="s">
        <v>172</v>
      </c>
      <c r="D68" s="289" t="s">
        <v>656</v>
      </c>
      <c r="E68" s="374" t="s">
        <v>630</v>
      </c>
      <c r="F68" s="374"/>
      <c r="G68" s="274" t="s">
        <v>634</v>
      </c>
      <c r="H68" s="275">
        <v>0.15</v>
      </c>
      <c r="I68" s="276">
        <v>213.75</v>
      </c>
      <c r="J68" s="276">
        <v>32.06</v>
      </c>
    </row>
    <row r="69" spans="1:10" s="294" customFormat="1" ht="39" customHeight="1" x14ac:dyDescent="0.2">
      <c r="A69" s="289" t="s">
        <v>596</v>
      </c>
      <c r="B69" s="273" t="s">
        <v>657</v>
      </c>
      <c r="C69" s="289" t="s">
        <v>172</v>
      </c>
      <c r="D69" s="289" t="s">
        <v>658</v>
      </c>
      <c r="E69" s="374" t="s">
        <v>630</v>
      </c>
      <c r="F69" s="374"/>
      <c r="G69" s="274" t="s">
        <v>631</v>
      </c>
      <c r="H69" s="275">
        <v>0.36</v>
      </c>
      <c r="I69" s="276">
        <v>89.85</v>
      </c>
      <c r="J69" s="276">
        <v>32.340000000000003</v>
      </c>
    </row>
    <row r="70" spans="1:10" s="294" customFormat="1" ht="26.1" customHeight="1" x14ac:dyDescent="0.2">
      <c r="A70" s="290" t="s">
        <v>601</v>
      </c>
      <c r="B70" s="277" t="s">
        <v>659</v>
      </c>
      <c r="C70" s="290" t="s">
        <v>172</v>
      </c>
      <c r="D70" s="290" t="s">
        <v>660</v>
      </c>
      <c r="E70" s="369" t="s">
        <v>518</v>
      </c>
      <c r="F70" s="369"/>
      <c r="G70" s="278" t="s">
        <v>2</v>
      </c>
      <c r="H70" s="279">
        <v>1.1000000000000001</v>
      </c>
      <c r="I70" s="280">
        <v>101.84</v>
      </c>
      <c r="J70" s="280">
        <v>112.02</v>
      </c>
    </row>
    <row r="71" spans="1:10" s="294" customFormat="1" ht="14.25" x14ac:dyDescent="0.2">
      <c r="A71" s="293"/>
      <c r="B71" s="293"/>
      <c r="C71" s="293"/>
      <c r="D71" s="293"/>
      <c r="E71" s="293" t="s">
        <v>607</v>
      </c>
      <c r="F71" s="281">
        <v>50.43</v>
      </c>
      <c r="G71" s="293" t="s">
        <v>608</v>
      </c>
      <c r="H71" s="281">
        <v>0</v>
      </c>
      <c r="I71" s="293" t="s">
        <v>609</v>
      </c>
      <c r="J71" s="281">
        <v>50.43</v>
      </c>
    </row>
    <row r="72" spans="1:10" s="294" customFormat="1" thickBot="1" x14ac:dyDescent="0.25">
      <c r="A72" s="293"/>
      <c r="B72" s="293"/>
      <c r="C72" s="293"/>
      <c r="D72" s="293"/>
      <c r="E72" s="293" t="s">
        <v>610</v>
      </c>
      <c r="F72" s="281">
        <v>54.71</v>
      </c>
      <c r="G72" s="293"/>
      <c r="H72" s="370" t="s">
        <v>611</v>
      </c>
      <c r="I72" s="370"/>
      <c r="J72" s="281">
        <v>280.52999999999997</v>
      </c>
    </row>
    <row r="73" spans="1:10" s="294" customFormat="1" ht="0.95" customHeight="1" thickTop="1" x14ac:dyDescent="0.2">
      <c r="A73" s="282"/>
      <c r="B73" s="282"/>
      <c r="C73" s="282"/>
      <c r="D73" s="282"/>
      <c r="E73" s="282"/>
      <c r="F73" s="282"/>
      <c r="G73" s="282"/>
      <c r="H73" s="282"/>
      <c r="I73" s="282"/>
      <c r="J73" s="282"/>
    </row>
    <row r="74" spans="1:10" s="294" customFormat="1" ht="18" customHeight="1" x14ac:dyDescent="0.2">
      <c r="A74" s="291" t="s">
        <v>470</v>
      </c>
      <c r="B74" s="270" t="s">
        <v>33</v>
      </c>
      <c r="C74" s="291" t="s">
        <v>34</v>
      </c>
      <c r="D74" s="291" t="s">
        <v>35</v>
      </c>
      <c r="E74" s="371" t="s">
        <v>52</v>
      </c>
      <c r="F74" s="371"/>
      <c r="G74" s="271" t="s">
        <v>592</v>
      </c>
      <c r="H74" s="270" t="s">
        <v>593</v>
      </c>
      <c r="I74" s="270" t="s">
        <v>594</v>
      </c>
      <c r="J74" s="270" t="s">
        <v>0</v>
      </c>
    </row>
    <row r="75" spans="1:10" s="294" customFormat="1" ht="26.1" customHeight="1" x14ac:dyDescent="0.2">
      <c r="A75" s="292" t="s">
        <v>595</v>
      </c>
      <c r="B75" s="244" t="s">
        <v>760</v>
      </c>
      <c r="C75" s="292" t="s">
        <v>176</v>
      </c>
      <c r="D75" s="292" t="s">
        <v>236</v>
      </c>
      <c r="E75" s="375" t="s">
        <v>517</v>
      </c>
      <c r="F75" s="375"/>
      <c r="G75" s="255" t="s">
        <v>69</v>
      </c>
      <c r="H75" s="272">
        <v>1</v>
      </c>
      <c r="I75" s="256">
        <v>11143.92</v>
      </c>
      <c r="J75" s="256">
        <v>11143.92</v>
      </c>
    </row>
    <row r="76" spans="1:10" s="294" customFormat="1" ht="39" customHeight="1" x14ac:dyDescent="0.2">
      <c r="A76" s="289" t="s">
        <v>596</v>
      </c>
      <c r="B76" s="273" t="s">
        <v>661</v>
      </c>
      <c r="C76" s="289" t="s">
        <v>172</v>
      </c>
      <c r="D76" s="289" t="s">
        <v>662</v>
      </c>
      <c r="E76" s="374" t="s">
        <v>663</v>
      </c>
      <c r="F76" s="374"/>
      <c r="G76" s="274" t="s">
        <v>2</v>
      </c>
      <c r="H76" s="275">
        <v>4.1900000000000004</v>
      </c>
      <c r="I76" s="276">
        <v>503.26</v>
      </c>
      <c r="J76" s="276">
        <v>2108.65</v>
      </c>
    </row>
    <row r="77" spans="1:10" s="294" customFormat="1" ht="39" customHeight="1" x14ac:dyDescent="0.2">
      <c r="A77" s="289" t="s">
        <v>596</v>
      </c>
      <c r="B77" s="273" t="s">
        <v>664</v>
      </c>
      <c r="C77" s="289" t="s">
        <v>172</v>
      </c>
      <c r="D77" s="289" t="s">
        <v>665</v>
      </c>
      <c r="E77" s="374" t="s">
        <v>663</v>
      </c>
      <c r="F77" s="374"/>
      <c r="G77" s="274" t="s">
        <v>2</v>
      </c>
      <c r="H77" s="275">
        <v>0.67</v>
      </c>
      <c r="I77" s="276">
        <v>395.59</v>
      </c>
      <c r="J77" s="276">
        <v>265.04000000000002</v>
      </c>
    </row>
    <row r="78" spans="1:10" s="294" customFormat="1" ht="39" customHeight="1" x14ac:dyDescent="0.2">
      <c r="A78" s="289" t="s">
        <v>596</v>
      </c>
      <c r="B78" s="273" t="s">
        <v>667</v>
      </c>
      <c r="C78" s="289" t="s">
        <v>172</v>
      </c>
      <c r="D78" s="289" t="s">
        <v>668</v>
      </c>
      <c r="E78" s="374" t="s">
        <v>663</v>
      </c>
      <c r="F78" s="374"/>
      <c r="G78" s="274" t="s">
        <v>2</v>
      </c>
      <c r="H78" s="275">
        <v>1.1000000000000001</v>
      </c>
      <c r="I78" s="276">
        <v>158.04</v>
      </c>
      <c r="J78" s="276">
        <v>173.84</v>
      </c>
    </row>
    <row r="79" spans="1:10" s="294" customFormat="1" ht="39" customHeight="1" x14ac:dyDescent="0.2">
      <c r="A79" s="289" t="s">
        <v>596</v>
      </c>
      <c r="B79" s="273" t="s">
        <v>669</v>
      </c>
      <c r="C79" s="289" t="s">
        <v>176</v>
      </c>
      <c r="D79" s="289" t="s">
        <v>670</v>
      </c>
      <c r="E79" s="374" t="s">
        <v>519</v>
      </c>
      <c r="F79" s="374"/>
      <c r="G79" s="274" t="s">
        <v>2</v>
      </c>
      <c r="H79" s="275">
        <v>3.26</v>
      </c>
      <c r="I79" s="276">
        <v>31.45</v>
      </c>
      <c r="J79" s="276">
        <v>102.52</v>
      </c>
    </row>
    <row r="80" spans="1:10" s="294" customFormat="1" ht="24" customHeight="1" x14ac:dyDescent="0.2">
      <c r="A80" s="289" t="s">
        <v>596</v>
      </c>
      <c r="B80" s="273" t="s">
        <v>1007</v>
      </c>
      <c r="C80" s="289" t="s">
        <v>167</v>
      </c>
      <c r="D80" s="289" t="s">
        <v>666</v>
      </c>
      <c r="E80" s="374" t="s">
        <v>771</v>
      </c>
      <c r="F80" s="374"/>
      <c r="G80" s="274" t="s">
        <v>841</v>
      </c>
      <c r="H80" s="275">
        <v>459.4</v>
      </c>
      <c r="I80" s="276">
        <v>13.42</v>
      </c>
      <c r="J80" s="276">
        <v>6165.14</v>
      </c>
    </row>
    <row r="81" spans="1:10" s="294" customFormat="1" ht="39" customHeight="1" x14ac:dyDescent="0.2">
      <c r="A81" s="289" t="s">
        <v>596</v>
      </c>
      <c r="B81" s="273" t="s">
        <v>1008</v>
      </c>
      <c r="C81" s="289" t="s">
        <v>167</v>
      </c>
      <c r="D81" s="289" t="s">
        <v>671</v>
      </c>
      <c r="E81" s="374" t="s">
        <v>771</v>
      </c>
      <c r="F81" s="374"/>
      <c r="G81" s="274" t="s">
        <v>192</v>
      </c>
      <c r="H81" s="275">
        <v>1</v>
      </c>
      <c r="I81" s="276">
        <v>462.67</v>
      </c>
      <c r="J81" s="276">
        <v>462.67</v>
      </c>
    </row>
    <row r="82" spans="1:10" s="294" customFormat="1" ht="39" customHeight="1" x14ac:dyDescent="0.2">
      <c r="A82" s="289" t="s">
        <v>596</v>
      </c>
      <c r="B82" s="273" t="s">
        <v>1009</v>
      </c>
      <c r="C82" s="289" t="s">
        <v>167</v>
      </c>
      <c r="D82" s="289" t="s">
        <v>718</v>
      </c>
      <c r="E82" s="374" t="s">
        <v>771</v>
      </c>
      <c r="F82" s="374"/>
      <c r="G82" s="274" t="s">
        <v>1</v>
      </c>
      <c r="H82" s="275">
        <v>33.72</v>
      </c>
      <c r="I82" s="276">
        <v>55.34</v>
      </c>
      <c r="J82" s="276">
        <v>1866.06</v>
      </c>
    </row>
    <row r="83" spans="1:10" s="294" customFormat="1" ht="14.25" x14ac:dyDescent="0.2">
      <c r="A83" s="293"/>
      <c r="B83" s="293"/>
      <c r="C83" s="293"/>
      <c r="D83" s="293"/>
      <c r="E83" s="293" t="s">
        <v>607</v>
      </c>
      <c r="F83" s="281">
        <v>2163.73</v>
      </c>
      <c r="G83" s="293" t="s">
        <v>608</v>
      </c>
      <c r="H83" s="281">
        <v>0</v>
      </c>
      <c r="I83" s="293" t="s">
        <v>609</v>
      </c>
      <c r="J83" s="281">
        <v>2163.73</v>
      </c>
    </row>
    <row r="84" spans="1:10" s="294" customFormat="1" thickBot="1" x14ac:dyDescent="0.25">
      <c r="A84" s="293"/>
      <c r="B84" s="293"/>
      <c r="C84" s="293"/>
      <c r="D84" s="293"/>
      <c r="E84" s="293" t="s">
        <v>610</v>
      </c>
      <c r="F84" s="281">
        <v>2700.17</v>
      </c>
      <c r="G84" s="293"/>
      <c r="H84" s="370" t="s">
        <v>611</v>
      </c>
      <c r="I84" s="370"/>
      <c r="J84" s="281">
        <v>13844.09</v>
      </c>
    </row>
    <row r="85" spans="1:10" s="294" customFormat="1" ht="0.95" customHeight="1" thickTop="1" x14ac:dyDescent="0.2">
      <c r="A85" s="282"/>
      <c r="B85" s="282"/>
      <c r="C85" s="282"/>
      <c r="D85" s="282"/>
      <c r="E85" s="282"/>
      <c r="F85" s="282"/>
      <c r="G85" s="282"/>
      <c r="H85" s="282"/>
      <c r="I85" s="282"/>
      <c r="J85" s="282"/>
    </row>
    <row r="86" spans="1:10" s="294" customFormat="1" ht="18" customHeight="1" x14ac:dyDescent="0.2">
      <c r="A86" s="291" t="s">
        <v>471</v>
      </c>
      <c r="B86" s="270" t="s">
        <v>33</v>
      </c>
      <c r="C86" s="291" t="s">
        <v>34</v>
      </c>
      <c r="D86" s="291" t="s">
        <v>35</v>
      </c>
      <c r="E86" s="371" t="s">
        <v>52</v>
      </c>
      <c r="F86" s="371"/>
      <c r="G86" s="271" t="s">
        <v>592</v>
      </c>
      <c r="H86" s="270" t="s">
        <v>593</v>
      </c>
      <c r="I86" s="270" t="s">
        <v>594</v>
      </c>
      <c r="J86" s="270" t="s">
        <v>0</v>
      </c>
    </row>
    <row r="87" spans="1:10" s="294" customFormat="1" ht="26.1" customHeight="1" x14ac:dyDescent="0.2">
      <c r="A87" s="292" t="s">
        <v>595</v>
      </c>
      <c r="B87" s="244" t="s">
        <v>761</v>
      </c>
      <c r="C87" s="292" t="s">
        <v>176</v>
      </c>
      <c r="D87" s="292" t="s">
        <v>472</v>
      </c>
      <c r="E87" s="375" t="s">
        <v>517</v>
      </c>
      <c r="F87" s="375"/>
      <c r="G87" s="255" t="s">
        <v>69</v>
      </c>
      <c r="H87" s="272">
        <v>1</v>
      </c>
      <c r="I87" s="256">
        <v>23813.64</v>
      </c>
      <c r="J87" s="256">
        <v>23813.64</v>
      </c>
    </row>
    <row r="88" spans="1:10" s="294" customFormat="1" ht="39" customHeight="1" x14ac:dyDescent="0.2">
      <c r="A88" s="289" t="s">
        <v>596</v>
      </c>
      <c r="B88" s="273" t="s">
        <v>661</v>
      </c>
      <c r="C88" s="289" t="s">
        <v>172</v>
      </c>
      <c r="D88" s="289" t="s">
        <v>662</v>
      </c>
      <c r="E88" s="374" t="s">
        <v>663</v>
      </c>
      <c r="F88" s="374"/>
      <c r="G88" s="274" t="s">
        <v>2</v>
      </c>
      <c r="H88" s="275">
        <v>7.53</v>
      </c>
      <c r="I88" s="276">
        <v>503.26</v>
      </c>
      <c r="J88" s="276">
        <v>3789.54</v>
      </c>
    </row>
    <row r="89" spans="1:10" s="294" customFormat="1" ht="39" customHeight="1" x14ac:dyDescent="0.2">
      <c r="A89" s="289" t="s">
        <v>596</v>
      </c>
      <c r="B89" s="273" t="s">
        <v>667</v>
      </c>
      <c r="C89" s="289" t="s">
        <v>172</v>
      </c>
      <c r="D89" s="289" t="s">
        <v>668</v>
      </c>
      <c r="E89" s="374" t="s">
        <v>663</v>
      </c>
      <c r="F89" s="374"/>
      <c r="G89" s="274" t="s">
        <v>2</v>
      </c>
      <c r="H89" s="275">
        <v>1.1000000000000001</v>
      </c>
      <c r="I89" s="276">
        <v>158.04</v>
      </c>
      <c r="J89" s="276">
        <v>173.84</v>
      </c>
    </row>
    <row r="90" spans="1:10" s="294" customFormat="1" ht="39" customHeight="1" x14ac:dyDescent="0.2">
      <c r="A90" s="289" t="s">
        <v>596</v>
      </c>
      <c r="B90" s="273" t="s">
        <v>719</v>
      </c>
      <c r="C90" s="289" t="s">
        <v>176</v>
      </c>
      <c r="D90" s="289" t="s">
        <v>670</v>
      </c>
      <c r="E90" s="374" t="s">
        <v>519</v>
      </c>
      <c r="F90" s="374"/>
      <c r="G90" s="274" t="s">
        <v>2</v>
      </c>
      <c r="H90" s="275">
        <v>6.35</v>
      </c>
      <c r="I90" s="276">
        <v>31.45</v>
      </c>
      <c r="J90" s="276">
        <v>199.7</v>
      </c>
    </row>
    <row r="91" spans="1:10" s="294" customFormat="1" ht="39" customHeight="1" x14ac:dyDescent="0.2">
      <c r="A91" s="289" t="s">
        <v>596</v>
      </c>
      <c r="B91" s="273" t="s">
        <v>664</v>
      </c>
      <c r="C91" s="289" t="s">
        <v>172</v>
      </c>
      <c r="D91" s="289" t="s">
        <v>665</v>
      </c>
      <c r="E91" s="374" t="s">
        <v>663</v>
      </c>
      <c r="F91" s="374"/>
      <c r="G91" s="274" t="s">
        <v>2</v>
      </c>
      <c r="H91" s="275">
        <v>9</v>
      </c>
      <c r="I91" s="276">
        <v>395.59</v>
      </c>
      <c r="J91" s="276">
        <v>3560.31</v>
      </c>
    </row>
    <row r="92" spans="1:10" s="294" customFormat="1" ht="24" customHeight="1" x14ac:dyDescent="0.2">
      <c r="A92" s="289" t="s">
        <v>596</v>
      </c>
      <c r="B92" s="273" t="s">
        <v>1007</v>
      </c>
      <c r="C92" s="289" t="s">
        <v>167</v>
      </c>
      <c r="D92" s="289" t="s">
        <v>666</v>
      </c>
      <c r="E92" s="374" t="s">
        <v>771</v>
      </c>
      <c r="F92" s="374"/>
      <c r="G92" s="274" t="s">
        <v>841</v>
      </c>
      <c r="H92" s="275">
        <v>901.45</v>
      </c>
      <c r="I92" s="276">
        <v>13.42</v>
      </c>
      <c r="J92" s="276">
        <v>12097.45</v>
      </c>
    </row>
    <row r="93" spans="1:10" s="294" customFormat="1" ht="39" customHeight="1" x14ac:dyDescent="0.2">
      <c r="A93" s="289" t="s">
        <v>596</v>
      </c>
      <c r="B93" s="273" t="s">
        <v>1008</v>
      </c>
      <c r="C93" s="289" t="s">
        <v>167</v>
      </c>
      <c r="D93" s="289" t="s">
        <v>671</v>
      </c>
      <c r="E93" s="374" t="s">
        <v>771</v>
      </c>
      <c r="F93" s="374"/>
      <c r="G93" s="274" t="s">
        <v>192</v>
      </c>
      <c r="H93" s="275">
        <v>1</v>
      </c>
      <c r="I93" s="276">
        <v>462.67</v>
      </c>
      <c r="J93" s="276">
        <v>462.67</v>
      </c>
    </row>
    <row r="94" spans="1:10" s="294" customFormat="1" ht="39" customHeight="1" x14ac:dyDescent="0.2">
      <c r="A94" s="289" t="s">
        <v>596</v>
      </c>
      <c r="B94" s="273" t="s">
        <v>1009</v>
      </c>
      <c r="C94" s="289" t="s">
        <v>167</v>
      </c>
      <c r="D94" s="289" t="s">
        <v>718</v>
      </c>
      <c r="E94" s="374" t="s">
        <v>771</v>
      </c>
      <c r="F94" s="374"/>
      <c r="G94" s="274" t="s">
        <v>1</v>
      </c>
      <c r="H94" s="275">
        <v>63.79</v>
      </c>
      <c r="I94" s="276">
        <v>55.34</v>
      </c>
      <c r="J94" s="276">
        <v>3530.13</v>
      </c>
    </row>
    <row r="95" spans="1:10" s="294" customFormat="1" ht="14.25" x14ac:dyDescent="0.2">
      <c r="A95" s="293"/>
      <c r="B95" s="293"/>
      <c r="C95" s="293"/>
      <c r="D95" s="293"/>
      <c r="E95" s="293" t="s">
        <v>607</v>
      </c>
      <c r="F95" s="281">
        <v>4571.0200000000004</v>
      </c>
      <c r="G95" s="293" t="s">
        <v>608</v>
      </c>
      <c r="H95" s="281">
        <v>0</v>
      </c>
      <c r="I95" s="293" t="s">
        <v>609</v>
      </c>
      <c r="J95" s="281">
        <v>4571.0200000000004</v>
      </c>
    </row>
    <row r="96" spans="1:10" s="294" customFormat="1" thickBot="1" x14ac:dyDescent="0.25">
      <c r="A96" s="293"/>
      <c r="B96" s="293"/>
      <c r="C96" s="293"/>
      <c r="D96" s="293"/>
      <c r="E96" s="293" t="s">
        <v>610</v>
      </c>
      <c r="F96" s="281">
        <v>5770.04</v>
      </c>
      <c r="G96" s="293"/>
      <c r="H96" s="370" t="s">
        <v>611</v>
      </c>
      <c r="I96" s="370"/>
      <c r="J96" s="281">
        <v>29583.68</v>
      </c>
    </row>
    <row r="97" spans="1:10" s="294" customFormat="1" ht="0.95" customHeight="1" thickTop="1" x14ac:dyDescent="0.2">
      <c r="A97" s="282"/>
      <c r="B97" s="282"/>
      <c r="C97" s="282"/>
      <c r="D97" s="282"/>
      <c r="E97" s="282"/>
      <c r="F97" s="282"/>
      <c r="G97" s="282"/>
      <c r="H97" s="282"/>
      <c r="I97" s="282"/>
      <c r="J97" s="282"/>
    </row>
    <row r="98" spans="1:10" s="294" customFormat="1" ht="18" customHeight="1" x14ac:dyDescent="0.2">
      <c r="A98" s="291" t="s">
        <v>473</v>
      </c>
      <c r="B98" s="270" t="s">
        <v>33</v>
      </c>
      <c r="C98" s="291" t="s">
        <v>34</v>
      </c>
      <c r="D98" s="291" t="s">
        <v>35</v>
      </c>
      <c r="E98" s="371" t="s">
        <v>52</v>
      </c>
      <c r="F98" s="371"/>
      <c r="G98" s="271" t="s">
        <v>592</v>
      </c>
      <c r="H98" s="270" t="s">
        <v>593</v>
      </c>
      <c r="I98" s="270" t="s">
        <v>594</v>
      </c>
      <c r="J98" s="270" t="s">
        <v>0</v>
      </c>
    </row>
    <row r="99" spans="1:10" s="294" customFormat="1" ht="26.1" customHeight="1" x14ac:dyDescent="0.2">
      <c r="A99" s="292" t="s">
        <v>595</v>
      </c>
      <c r="B99" s="244" t="s">
        <v>762</v>
      </c>
      <c r="C99" s="292" t="s">
        <v>176</v>
      </c>
      <c r="D99" s="292" t="s">
        <v>237</v>
      </c>
      <c r="E99" s="375" t="s">
        <v>521</v>
      </c>
      <c r="F99" s="375"/>
      <c r="G99" s="255" t="s">
        <v>69</v>
      </c>
      <c r="H99" s="272">
        <v>1</v>
      </c>
      <c r="I99" s="256">
        <v>1896.35</v>
      </c>
      <c r="J99" s="256">
        <v>1896.35</v>
      </c>
    </row>
    <row r="100" spans="1:10" s="294" customFormat="1" ht="39" customHeight="1" x14ac:dyDescent="0.2">
      <c r="A100" s="289" t="s">
        <v>596</v>
      </c>
      <c r="B100" s="273" t="s">
        <v>675</v>
      </c>
      <c r="C100" s="289" t="s">
        <v>172</v>
      </c>
      <c r="D100" s="289" t="s">
        <v>676</v>
      </c>
      <c r="E100" s="374" t="s">
        <v>663</v>
      </c>
      <c r="F100" s="374"/>
      <c r="G100" s="274" t="s">
        <v>2</v>
      </c>
      <c r="H100" s="275">
        <v>0.21</v>
      </c>
      <c r="I100" s="276">
        <v>482.98</v>
      </c>
      <c r="J100" s="276">
        <v>101.42</v>
      </c>
    </row>
    <row r="101" spans="1:10" s="294" customFormat="1" ht="39" customHeight="1" x14ac:dyDescent="0.2">
      <c r="A101" s="289" t="s">
        <v>596</v>
      </c>
      <c r="B101" s="273" t="s">
        <v>1010</v>
      </c>
      <c r="C101" s="289" t="s">
        <v>167</v>
      </c>
      <c r="D101" s="289" t="s">
        <v>672</v>
      </c>
      <c r="E101" s="374" t="s">
        <v>771</v>
      </c>
      <c r="F101" s="374"/>
      <c r="G101" s="274" t="s">
        <v>1</v>
      </c>
      <c r="H101" s="275">
        <v>3.72</v>
      </c>
      <c r="I101" s="276">
        <v>156.87</v>
      </c>
      <c r="J101" s="276">
        <v>583.54999999999995</v>
      </c>
    </row>
    <row r="102" spans="1:10" s="294" customFormat="1" ht="26.1" customHeight="1" x14ac:dyDescent="0.2">
      <c r="A102" s="289" t="s">
        <v>596</v>
      </c>
      <c r="B102" s="273" t="s">
        <v>681</v>
      </c>
      <c r="C102" s="289" t="s">
        <v>167</v>
      </c>
      <c r="D102" s="289" t="s">
        <v>673</v>
      </c>
      <c r="E102" s="374" t="s">
        <v>771</v>
      </c>
      <c r="F102" s="374"/>
      <c r="G102" s="274" t="s">
        <v>2</v>
      </c>
      <c r="H102" s="275">
        <v>0.06</v>
      </c>
      <c r="I102" s="276">
        <v>641.47</v>
      </c>
      <c r="J102" s="276">
        <v>38.479999999999997</v>
      </c>
    </row>
    <row r="103" spans="1:10" s="294" customFormat="1" ht="26.1" customHeight="1" x14ac:dyDescent="0.2">
      <c r="A103" s="289" t="s">
        <v>596</v>
      </c>
      <c r="B103" s="273" t="s">
        <v>1011</v>
      </c>
      <c r="C103" s="289" t="s">
        <v>167</v>
      </c>
      <c r="D103" s="289" t="s">
        <v>674</v>
      </c>
      <c r="E103" s="374" t="s">
        <v>771</v>
      </c>
      <c r="F103" s="374"/>
      <c r="G103" s="274" t="s">
        <v>1</v>
      </c>
      <c r="H103" s="275">
        <v>0.22</v>
      </c>
      <c r="I103" s="276">
        <v>62.69</v>
      </c>
      <c r="J103" s="276">
        <v>13.79</v>
      </c>
    </row>
    <row r="104" spans="1:10" s="294" customFormat="1" ht="24" customHeight="1" x14ac:dyDescent="0.2">
      <c r="A104" s="289" t="s">
        <v>596</v>
      </c>
      <c r="B104" s="273" t="s">
        <v>1012</v>
      </c>
      <c r="C104" s="289" t="s">
        <v>167</v>
      </c>
      <c r="D104" s="289" t="s">
        <v>654</v>
      </c>
      <c r="E104" s="374" t="s">
        <v>771</v>
      </c>
      <c r="F104" s="374"/>
      <c r="G104" s="274" t="s">
        <v>842</v>
      </c>
      <c r="H104" s="275">
        <v>2.5</v>
      </c>
      <c r="I104" s="276">
        <v>25.14</v>
      </c>
      <c r="J104" s="276">
        <v>62.85</v>
      </c>
    </row>
    <row r="105" spans="1:10" s="294" customFormat="1" ht="24" customHeight="1" x14ac:dyDescent="0.2">
      <c r="A105" s="289" t="s">
        <v>596</v>
      </c>
      <c r="B105" s="273" t="s">
        <v>1013</v>
      </c>
      <c r="C105" s="289" t="s">
        <v>167</v>
      </c>
      <c r="D105" s="289" t="s">
        <v>613</v>
      </c>
      <c r="E105" s="374" t="s">
        <v>771</v>
      </c>
      <c r="F105" s="374"/>
      <c r="G105" s="274" t="s">
        <v>842</v>
      </c>
      <c r="H105" s="275">
        <v>2.5</v>
      </c>
      <c r="I105" s="276">
        <v>18.02</v>
      </c>
      <c r="J105" s="276">
        <v>45.05</v>
      </c>
    </row>
    <row r="106" spans="1:10" s="294" customFormat="1" ht="26.1" customHeight="1" x14ac:dyDescent="0.2">
      <c r="A106" s="290" t="s">
        <v>601</v>
      </c>
      <c r="B106" s="277" t="s">
        <v>677</v>
      </c>
      <c r="C106" s="290" t="s">
        <v>167</v>
      </c>
      <c r="D106" s="290" t="s">
        <v>843</v>
      </c>
      <c r="E106" s="369" t="s">
        <v>518</v>
      </c>
      <c r="F106" s="369"/>
      <c r="G106" s="278" t="s">
        <v>192</v>
      </c>
      <c r="H106" s="279">
        <v>1</v>
      </c>
      <c r="I106" s="280">
        <v>1051.21</v>
      </c>
      <c r="J106" s="280">
        <v>1051.21</v>
      </c>
    </row>
    <row r="107" spans="1:10" s="294" customFormat="1" ht="14.25" x14ac:dyDescent="0.2">
      <c r="A107" s="293"/>
      <c r="B107" s="293"/>
      <c r="C107" s="293"/>
      <c r="D107" s="293"/>
      <c r="E107" s="293" t="s">
        <v>607</v>
      </c>
      <c r="F107" s="281">
        <v>266.85000000000002</v>
      </c>
      <c r="G107" s="293" t="s">
        <v>608</v>
      </c>
      <c r="H107" s="281">
        <v>0</v>
      </c>
      <c r="I107" s="293" t="s">
        <v>609</v>
      </c>
      <c r="J107" s="281">
        <v>266.85000000000002</v>
      </c>
    </row>
    <row r="108" spans="1:10" s="294" customFormat="1" thickBot="1" x14ac:dyDescent="0.25">
      <c r="A108" s="293"/>
      <c r="B108" s="293"/>
      <c r="C108" s="293"/>
      <c r="D108" s="293"/>
      <c r="E108" s="293" t="s">
        <v>610</v>
      </c>
      <c r="F108" s="281">
        <v>459.48</v>
      </c>
      <c r="G108" s="293"/>
      <c r="H108" s="370" t="s">
        <v>611</v>
      </c>
      <c r="I108" s="370"/>
      <c r="J108" s="281">
        <v>2355.83</v>
      </c>
    </row>
    <row r="109" spans="1:10" s="294" customFormat="1" ht="0.95" customHeight="1" thickTop="1" x14ac:dyDescent="0.2">
      <c r="A109" s="282"/>
      <c r="B109" s="282"/>
      <c r="C109" s="282"/>
      <c r="D109" s="282"/>
      <c r="E109" s="282"/>
      <c r="F109" s="282"/>
      <c r="G109" s="282"/>
      <c r="H109" s="282"/>
      <c r="I109" s="282"/>
      <c r="J109" s="282"/>
    </row>
    <row r="110" spans="1:10" s="294" customFormat="1" ht="18" customHeight="1" x14ac:dyDescent="0.2">
      <c r="A110" s="291" t="s">
        <v>474</v>
      </c>
      <c r="B110" s="270" t="s">
        <v>33</v>
      </c>
      <c r="C110" s="291" t="s">
        <v>34</v>
      </c>
      <c r="D110" s="291" t="s">
        <v>35</v>
      </c>
      <c r="E110" s="371" t="s">
        <v>52</v>
      </c>
      <c r="F110" s="371"/>
      <c r="G110" s="271" t="s">
        <v>592</v>
      </c>
      <c r="H110" s="270" t="s">
        <v>593</v>
      </c>
      <c r="I110" s="270" t="s">
        <v>594</v>
      </c>
      <c r="J110" s="270" t="s">
        <v>0</v>
      </c>
    </row>
    <row r="111" spans="1:10" s="294" customFormat="1" ht="26.1" customHeight="1" x14ac:dyDescent="0.2">
      <c r="A111" s="292" t="s">
        <v>595</v>
      </c>
      <c r="B111" s="244" t="s">
        <v>763</v>
      </c>
      <c r="C111" s="292" t="s">
        <v>176</v>
      </c>
      <c r="D111" s="292" t="s">
        <v>238</v>
      </c>
      <c r="E111" s="375" t="s">
        <v>521</v>
      </c>
      <c r="F111" s="375"/>
      <c r="G111" s="255" t="s">
        <v>69</v>
      </c>
      <c r="H111" s="272">
        <v>1</v>
      </c>
      <c r="I111" s="256">
        <v>3558.78</v>
      </c>
      <c r="J111" s="256">
        <v>3558.78</v>
      </c>
    </row>
    <row r="112" spans="1:10" s="294" customFormat="1" ht="39" customHeight="1" x14ac:dyDescent="0.2">
      <c r="A112" s="289" t="s">
        <v>596</v>
      </c>
      <c r="B112" s="273" t="s">
        <v>675</v>
      </c>
      <c r="C112" s="289" t="s">
        <v>172</v>
      </c>
      <c r="D112" s="289" t="s">
        <v>676</v>
      </c>
      <c r="E112" s="374" t="s">
        <v>663</v>
      </c>
      <c r="F112" s="374"/>
      <c r="G112" s="274" t="s">
        <v>2</v>
      </c>
      <c r="H112" s="275">
        <v>0.4</v>
      </c>
      <c r="I112" s="276">
        <v>482.98</v>
      </c>
      <c r="J112" s="276">
        <v>193.19</v>
      </c>
    </row>
    <row r="113" spans="1:10" s="294" customFormat="1" ht="39" customHeight="1" x14ac:dyDescent="0.2">
      <c r="A113" s="289" t="s">
        <v>596</v>
      </c>
      <c r="B113" s="273" t="s">
        <v>1010</v>
      </c>
      <c r="C113" s="289" t="s">
        <v>167</v>
      </c>
      <c r="D113" s="289" t="s">
        <v>672</v>
      </c>
      <c r="E113" s="374" t="s">
        <v>771</v>
      </c>
      <c r="F113" s="374"/>
      <c r="G113" s="274" t="s">
        <v>1</v>
      </c>
      <c r="H113" s="275">
        <v>6.12</v>
      </c>
      <c r="I113" s="276">
        <v>156.87</v>
      </c>
      <c r="J113" s="276">
        <v>960.04</v>
      </c>
    </row>
    <row r="114" spans="1:10" s="294" customFormat="1" ht="26.1" customHeight="1" x14ac:dyDescent="0.2">
      <c r="A114" s="289" t="s">
        <v>596</v>
      </c>
      <c r="B114" s="273" t="s">
        <v>1011</v>
      </c>
      <c r="C114" s="289" t="s">
        <v>167</v>
      </c>
      <c r="D114" s="289" t="s">
        <v>674</v>
      </c>
      <c r="E114" s="374" t="s">
        <v>771</v>
      </c>
      <c r="F114" s="374"/>
      <c r="G114" s="274" t="s">
        <v>1</v>
      </c>
      <c r="H114" s="275">
        <v>0.79</v>
      </c>
      <c r="I114" s="276">
        <v>62.69</v>
      </c>
      <c r="J114" s="276">
        <v>49.52</v>
      </c>
    </row>
    <row r="115" spans="1:10" s="294" customFormat="1" ht="26.1" customHeight="1" x14ac:dyDescent="0.2">
      <c r="A115" s="289" t="s">
        <v>596</v>
      </c>
      <c r="B115" s="273" t="s">
        <v>681</v>
      </c>
      <c r="C115" s="289" t="s">
        <v>167</v>
      </c>
      <c r="D115" s="289" t="s">
        <v>673</v>
      </c>
      <c r="E115" s="374" t="s">
        <v>771</v>
      </c>
      <c r="F115" s="374"/>
      <c r="G115" s="274" t="s">
        <v>2</v>
      </c>
      <c r="H115" s="275">
        <v>0.11</v>
      </c>
      <c r="I115" s="276">
        <v>641.47</v>
      </c>
      <c r="J115" s="276">
        <v>70.56</v>
      </c>
    </row>
    <row r="116" spans="1:10" s="294" customFormat="1" ht="24" customHeight="1" x14ac:dyDescent="0.2">
      <c r="A116" s="289" t="s">
        <v>596</v>
      </c>
      <c r="B116" s="273" t="s">
        <v>1012</v>
      </c>
      <c r="C116" s="289" t="s">
        <v>167</v>
      </c>
      <c r="D116" s="289" t="s">
        <v>654</v>
      </c>
      <c r="E116" s="374" t="s">
        <v>771</v>
      </c>
      <c r="F116" s="374"/>
      <c r="G116" s="274" t="s">
        <v>842</v>
      </c>
      <c r="H116" s="275">
        <v>2.5</v>
      </c>
      <c r="I116" s="276">
        <v>25.14</v>
      </c>
      <c r="J116" s="276">
        <v>62.85</v>
      </c>
    </row>
    <row r="117" spans="1:10" s="294" customFormat="1" ht="24" customHeight="1" x14ac:dyDescent="0.2">
      <c r="A117" s="289" t="s">
        <v>596</v>
      </c>
      <c r="B117" s="273" t="s">
        <v>1013</v>
      </c>
      <c r="C117" s="289" t="s">
        <v>167</v>
      </c>
      <c r="D117" s="289" t="s">
        <v>613</v>
      </c>
      <c r="E117" s="374" t="s">
        <v>771</v>
      </c>
      <c r="F117" s="374"/>
      <c r="G117" s="274" t="s">
        <v>842</v>
      </c>
      <c r="H117" s="275">
        <v>2.5</v>
      </c>
      <c r="I117" s="276">
        <v>18.02</v>
      </c>
      <c r="J117" s="276">
        <v>45.05</v>
      </c>
    </row>
    <row r="118" spans="1:10" s="294" customFormat="1" ht="24" customHeight="1" x14ac:dyDescent="0.2">
      <c r="A118" s="289" t="s">
        <v>596</v>
      </c>
      <c r="B118" s="273" t="s">
        <v>1007</v>
      </c>
      <c r="C118" s="289" t="s">
        <v>167</v>
      </c>
      <c r="D118" s="289" t="s">
        <v>666</v>
      </c>
      <c r="E118" s="374" t="s">
        <v>771</v>
      </c>
      <c r="F118" s="374"/>
      <c r="G118" s="274" t="s">
        <v>841</v>
      </c>
      <c r="H118" s="275">
        <v>5.6</v>
      </c>
      <c r="I118" s="276">
        <v>13.42</v>
      </c>
      <c r="J118" s="276">
        <v>75.150000000000006</v>
      </c>
    </row>
    <row r="119" spans="1:10" s="294" customFormat="1" ht="26.1" customHeight="1" x14ac:dyDescent="0.2">
      <c r="A119" s="290" t="s">
        <v>601</v>
      </c>
      <c r="B119" s="277" t="s">
        <v>677</v>
      </c>
      <c r="C119" s="290" t="s">
        <v>167</v>
      </c>
      <c r="D119" s="290" t="s">
        <v>843</v>
      </c>
      <c r="E119" s="369" t="s">
        <v>518</v>
      </c>
      <c r="F119" s="369"/>
      <c r="G119" s="278" t="s">
        <v>192</v>
      </c>
      <c r="H119" s="279">
        <v>2</v>
      </c>
      <c r="I119" s="280">
        <v>1051.21</v>
      </c>
      <c r="J119" s="280">
        <v>2102.42</v>
      </c>
    </row>
    <row r="120" spans="1:10" s="294" customFormat="1" ht="14.25" x14ac:dyDescent="0.2">
      <c r="A120" s="293"/>
      <c r="B120" s="293"/>
      <c r="C120" s="293"/>
      <c r="D120" s="293"/>
      <c r="E120" s="293" t="s">
        <v>607</v>
      </c>
      <c r="F120" s="281">
        <v>416.45</v>
      </c>
      <c r="G120" s="293" t="s">
        <v>608</v>
      </c>
      <c r="H120" s="281">
        <v>0</v>
      </c>
      <c r="I120" s="293" t="s">
        <v>609</v>
      </c>
      <c r="J120" s="281">
        <v>416.45</v>
      </c>
    </row>
    <row r="121" spans="1:10" s="294" customFormat="1" thickBot="1" x14ac:dyDescent="0.25">
      <c r="A121" s="293"/>
      <c r="B121" s="293"/>
      <c r="C121" s="293"/>
      <c r="D121" s="293"/>
      <c r="E121" s="293" t="s">
        <v>610</v>
      </c>
      <c r="F121" s="281">
        <v>862.29</v>
      </c>
      <c r="G121" s="293"/>
      <c r="H121" s="370" t="s">
        <v>611</v>
      </c>
      <c r="I121" s="370"/>
      <c r="J121" s="281">
        <v>4421.07</v>
      </c>
    </row>
    <row r="122" spans="1:10" s="294" customFormat="1" ht="0.95" customHeight="1" thickTop="1" x14ac:dyDescent="0.2">
      <c r="A122" s="282"/>
      <c r="B122" s="282"/>
      <c r="C122" s="282"/>
      <c r="D122" s="282"/>
      <c r="E122" s="282"/>
      <c r="F122" s="282"/>
      <c r="G122" s="282"/>
      <c r="H122" s="282"/>
      <c r="I122" s="282"/>
      <c r="J122" s="282"/>
    </row>
    <row r="123" spans="1:10" s="294" customFormat="1" ht="18" customHeight="1" x14ac:dyDescent="0.2">
      <c r="A123" s="291" t="s">
        <v>475</v>
      </c>
      <c r="B123" s="270" t="s">
        <v>33</v>
      </c>
      <c r="C123" s="291" t="s">
        <v>34</v>
      </c>
      <c r="D123" s="291" t="s">
        <v>35</v>
      </c>
      <c r="E123" s="371" t="s">
        <v>52</v>
      </c>
      <c r="F123" s="371"/>
      <c r="G123" s="271" t="s">
        <v>592</v>
      </c>
      <c r="H123" s="270" t="s">
        <v>593</v>
      </c>
      <c r="I123" s="270" t="s">
        <v>594</v>
      </c>
      <c r="J123" s="270" t="s">
        <v>0</v>
      </c>
    </row>
    <row r="124" spans="1:10" s="294" customFormat="1" ht="39" customHeight="1" x14ac:dyDescent="0.2">
      <c r="A124" s="292" t="s">
        <v>595</v>
      </c>
      <c r="B124" s="244" t="s">
        <v>764</v>
      </c>
      <c r="C124" s="292" t="s">
        <v>176</v>
      </c>
      <c r="D124" s="292" t="s">
        <v>476</v>
      </c>
      <c r="E124" s="375" t="s">
        <v>521</v>
      </c>
      <c r="F124" s="375"/>
      <c r="G124" s="255" t="s">
        <v>69</v>
      </c>
      <c r="H124" s="272">
        <v>1</v>
      </c>
      <c r="I124" s="256">
        <v>6829.92</v>
      </c>
      <c r="J124" s="256">
        <v>6829.92</v>
      </c>
    </row>
    <row r="125" spans="1:10" s="294" customFormat="1" ht="39" customHeight="1" x14ac:dyDescent="0.2">
      <c r="A125" s="289" t="s">
        <v>596</v>
      </c>
      <c r="B125" s="273" t="s">
        <v>1010</v>
      </c>
      <c r="C125" s="289" t="s">
        <v>167</v>
      </c>
      <c r="D125" s="289" t="s">
        <v>672</v>
      </c>
      <c r="E125" s="374" t="s">
        <v>771</v>
      </c>
      <c r="F125" s="374"/>
      <c r="G125" s="274" t="s">
        <v>1</v>
      </c>
      <c r="H125" s="275">
        <v>9.26</v>
      </c>
      <c r="I125" s="276">
        <v>156.87</v>
      </c>
      <c r="J125" s="276">
        <v>1452.61</v>
      </c>
    </row>
    <row r="126" spans="1:10" s="294" customFormat="1" ht="26.1" customHeight="1" x14ac:dyDescent="0.2">
      <c r="A126" s="289" t="s">
        <v>596</v>
      </c>
      <c r="B126" s="273" t="s">
        <v>1014</v>
      </c>
      <c r="C126" s="289" t="s">
        <v>167</v>
      </c>
      <c r="D126" s="289" t="s">
        <v>844</v>
      </c>
      <c r="E126" s="374" t="s">
        <v>771</v>
      </c>
      <c r="F126" s="374"/>
      <c r="G126" s="274" t="s">
        <v>2</v>
      </c>
      <c r="H126" s="275">
        <v>4.87</v>
      </c>
      <c r="I126" s="276">
        <v>61.26</v>
      </c>
      <c r="J126" s="276">
        <v>298.33</v>
      </c>
    </row>
    <row r="127" spans="1:10" s="294" customFormat="1" ht="26.1" customHeight="1" x14ac:dyDescent="0.2">
      <c r="A127" s="289" t="s">
        <v>596</v>
      </c>
      <c r="B127" s="273" t="s">
        <v>1011</v>
      </c>
      <c r="C127" s="289" t="s">
        <v>167</v>
      </c>
      <c r="D127" s="289" t="s">
        <v>674</v>
      </c>
      <c r="E127" s="374" t="s">
        <v>771</v>
      </c>
      <c r="F127" s="374"/>
      <c r="G127" s="274" t="s">
        <v>1</v>
      </c>
      <c r="H127" s="275">
        <v>1.48</v>
      </c>
      <c r="I127" s="276">
        <v>62.69</v>
      </c>
      <c r="J127" s="276">
        <v>92.78</v>
      </c>
    </row>
    <row r="128" spans="1:10" s="294" customFormat="1" ht="24" customHeight="1" x14ac:dyDescent="0.2">
      <c r="A128" s="289" t="s">
        <v>596</v>
      </c>
      <c r="B128" s="273" t="s">
        <v>1012</v>
      </c>
      <c r="C128" s="289" t="s">
        <v>167</v>
      </c>
      <c r="D128" s="289" t="s">
        <v>654</v>
      </c>
      <c r="E128" s="374" t="s">
        <v>771</v>
      </c>
      <c r="F128" s="374"/>
      <c r="G128" s="274" t="s">
        <v>842</v>
      </c>
      <c r="H128" s="275">
        <v>2.5</v>
      </c>
      <c r="I128" s="276">
        <v>25.14</v>
      </c>
      <c r="J128" s="276">
        <v>62.85</v>
      </c>
    </row>
    <row r="129" spans="1:10" s="294" customFormat="1" ht="24" customHeight="1" x14ac:dyDescent="0.2">
      <c r="A129" s="289" t="s">
        <v>596</v>
      </c>
      <c r="B129" s="273" t="s">
        <v>1013</v>
      </c>
      <c r="C129" s="289" t="s">
        <v>167</v>
      </c>
      <c r="D129" s="289" t="s">
        <v>613</v>
      </c>
      <c r="E129" s="374" t="s">
        <v>771</v>
      </c>
      <c r="F129" s="374"/>
      <c r="G129" s="274" t="s">
        <v>842</v>
      </c>
      <c r="H129" s="275">
        <v>2.5</v>
      </c>
      <c r="I129" s="276">
        <v>18.02</v>
      </c>
      <c r="J129" s="276">
        <v>45.05</v>
      </c>
    </row>
    <row r="130" spans="1:10" s="294" customFormat="1" ht="26.1" customHeight="1" x14ac:dyDescent="0.2">
      <c r="A130" s="289" t="s">
        <v>596</v>
      </c>
      <c r="B130" s="273" t="s">
        <v>1015</v>
      </c>
      <c r="C130" s="289" t="s">
        <v>167</v>
      </c>
      <c r="D130" s="289" t="s">
        <v>678</v>
      </c>
      <c r="E130" s="374" t="s">
        <v>771</v>
      </c>
      <c r="F130" s="374"/>
      <c r="G130" s="274" t="s">
        <v>2</v>
      </c>
      <c r="H130" s="275">
        <v>4.87</v>
      </c>
      <c r="I130" s="276">
        <v>4.93</v>
      </c>
      <c r="J130" s="276">
        <v>24</v>
      </c>
    </row>
    <row r="131" spans="1:10" s="294" customFormat="1" ht="26.1" customHeight="1" x14ac:dyDescent="0.2">
      <c r="A131" s="289" t="s">
        <v>596</v>
      </c>
      <c r="B131" s="273" t="s">
        <v>681</v>
      </c>
      <c r="C131" s="289" t="s">
        <v>167</v>
      </c>
      <c r="D131" s="289" t="s">
        <v>673</v>
      </c>
      <c r="E131" s="374" t="s">
        <v>771</v>
      </c>
      <c r="F131" s="374"/>
      <c r="G131" s="274" t="s">
        <v>2</v>
      </c>
      <c r="H131" s="275">
        <v>0.19</v>
      </c>
      <c r="I131" s="276">
        <v>641.47</v>
      </c>
      <c r="J131" s="276">
        <v>121.87</v>
      </c>
    </row>
    <row r="132" spans="1:10" s="294" customFormat="1" ht="39" customHeight="1" x14ac:dyDescent="0.2">
      <c r="A132" s="289" t="s">
        <v>596</v>
      </c>
      <c r="B132" s="273" t="s">
        <v>682</v>
      </c>
      <c r="C132" s="289" t="s">
        <v>167</v>
      </c>
      <c r="D132" s="289" t="s">
        <v>683</v>
      </c>
      <c r="E132" s="374" t="s">
        <v>771</v>
      </c>
      <c r="F132" s="374"/>
      <c r="G132" s="274" t="s">
        <v>2</v>
      </c>
      <c r="H132" s="275">
        <v>0.72</v>
      </c>
      <c r="I132" s="276">
        <v>564.20000000000005</v>
      </c>
      <c r="J132" s="276">
        <v>406.22</v>
      </c>
    </row>
    <row r="133" spans="1:10" s="294" customFormat="1" ht="26.1" customHeight="1" x14ac:dyDescent="0.2">
      <c r="A133" s="289" t="s">
        <v>596</v>
      </c>
      <c r="B133" s="273" t="s">
        <v>684</v>
      </c>
      <c r="C133" s="289" t="s">
        <v>167</v>
      </c>
      <c r="D133" s="289" t="s">
        <v>1016</v>
      </c>
      <c r="E133" s="374" t="s">
        <v>771</v>
      </c>
      <c r="F133" s="374"/>
      <c r="G133" s="274" t="s">
        <v>2</v>
      </c>
      <c r="H133" s="275">
        <v>0.72</v>
      </c>
      <c r="I133" s="276">
        <v>99.34</v>
      </c>
      <c r="J133" s="276">
        <v>71.52</v>
      </c>
    </row>
    <row r="134" spans="1:10" s="294" customFormat="1" ht="24" customHeight="1" x14ac:dyDescent="0.2">
      <c r="A134" s="290" t="s">
        <v>601</v>
      </c>
      <c r="B134" s="277" t="s">
        <v>679</v>
      </c>
      <c r="C134" s="290" t="s">
        <v>167</v>
      </c>
      <c r="D134" s="290" t="s">
        <v>680</v>
      </c>
      <c r="E134" s="369" t="s">
        <v>518</v>
      </c>
      <c r="F134" s="369"/>
      <c r="G134" s="278" t="s">
        <v>192</v>
      </c>
      <c r="H134" s="279">
        <v>3</v>
      </c>
      <c r="I134" s="280">
        <v>367.02</v>
      </c>
      <c r="J134" s="280">
        <v>1101.06</v>
      </c>
    </row>
    <row r="135" spans="1:10" s="294" customFormat="1" ht="26.1" customHeight="1" x14ac:dyDescent="0.2">
      <c r="A135" s="290" t="s">
        <v>601</v>
      </c>
      <c r="B135" s="277" t="s">
        <v>677</v>
      </c>
      <c r="C135" s="290" t="s">
        <v>167</v>
      </c>
      <c r="D135" s="290" t="s">
        <v>843</v>
      </c>
      <c r="E135" s="369" t="s">
        <v>518</v>
      </c>
      <c r="F135" s="369"/>
      <c r="G135" s="278" t="s">
        <v>192</v>
      </c>
      <c r="H135" s="279">
        <v>3</v>
      </c>
      <c r="I135" s="280">
        <v>1051.21</v>
      </c>
      <c r="J135" s="280">
        <v>3153.63</v>
      </c>
    </row>
    <row r="136" spans="1:10" s="294" customFormat="1" ht="14.25" x14ac:dyDescent="0.2">
      <c r="A136" s="293"/>
      <c r="B136" s="293"/>
      <c r="C136" s="293"/>
      <c r="D136" s="293"/>
      <c r="E136" s="293" t="s">
        <v>607</v>
      </c>
      <c r="F136" s="281">
        <v>862.73</v>
      </c>
      <c r="G136" s="293" t="s">
        <v>608</v>
      </c>
      <c r="H136" s="281">
        <v>0</v>
      </c>
      <c r="I136" s="293" t="s">
        <v>609</v>
      </c>
      <c r="J136" s="281">
        <v>862.73</v>
      </c>
    </row>
    <row r="137" spans="1:10" s="294" customFormat="1" thickBot="1" x14ac:dyDescent="0.25">
      <c r="A137" s="293"/>
      <c r="B137" s="293"/>
      <c r="C137" s="293"/>
      <c r="D137" s="293"/>
      <c r="E137" s="293" t="s">
        <v>610</v>
      </c>
      <c r="F137" s="281">
        <v>1654.88</v>
      </c>
      <c r="G137" s="293"/>
      <c r="H137" s="370" t="s">
        <v>611</v>
      </c>
      <c r="I137" s="370"/>
      <c r="J137" s="281">
        <v>8484.7999999999993</v>
      </c>
    </row>
    <row r="138" spans="1:10" s="294" customFormat="1" ht="0.95" customHeight="1" thickTop="1" x14ac:dyDescent="0.2">
      <c r="A138" s="282"/>
      <c r="B138" s="282"/>
      <c r="C138" s="282"/>
      <c r="D138" s="282"/>
      <c r="E138" s="282"/>
      <c r="F138" s="282"/>
      <c r="G138" s="282"/>
      <c r="H138" s="282"/>
      <c r="I138" s="282"/>
      <c r="J138" s="282"/>
    </row>
    <row r="139" spans="1:10" s="294" customFormat="1" ht="18" customHeight="1" x14ac:dyDescent="0.2">
      <c r="A139" s="291" t="s">
        <v>477</v>
      </c>
      <c r="B139" s="270" t="s">
        <v>33</v>
      </c>
      <c r="C139" s="291" t="s">
        <v>34</v>
      </c>
      <c r="D139" s="291" t="s">
        <v>35</v>
      </c>
      <c r="E139" s="371" t="s">
        <v>52</v>
      </c>
      <c r="F139" s="371"/>
      <c r="G139" s="271" t="s">
        <v>592</v>
      </c>
      <c r="H139" s="270" t="s">
        <v>593</v>
      </c>
      <c r="I139" s="270" t="s">
        <v>594</v>
      </c>
      <c r="J139" s="270" t="s">
        <v>0</v>
      </c>
    </row>
    <row r="140" spans="1:10" s="294" customFormat="1" ht="24" customHeight="1" x14ac:dyDescent="0.2">
      <c r="A140" s="292" t="s">
        <v>595</v>
      </c>
      <c r="B140" s="244" t="s">
        <v>765</v>
      </c>
      <c r="C140" s="292" t="s">
        <v>176</v>
      </c>
      <c r="D140" s="292" t="s">
        <v>478</v>
      </c>
      <c r="E140" s="375" t="s">
        <v>517</v>
      </c>
      <c r="F140" s="375"/>
      <c r="G140" s="255" t="s">
        <v>177</v>
      </c>
      <c r="H140" s="272">
        <v>1</v>
      </c>
      <c r="I140" s="256">
        <v>1791.21</v>
      </c>
      <c r="J140" s="256">
        <v>1791.21</v>
      </c>
    </row>
    <row r="141" spans="1:10" s="294" customFormat="1" ht="39" customHeight="1" x14ac:dyDescent="0.2">
      <c r="A141" s="289" t="s">
        <v>596</v>
      </c>
      <c r="B141" s="273" t="s">
        <v>685</v>
      </c>
      <c r="C141" s="289" t="s">
        <v>172</v>
      </c>
      <c r="D141" s="289" t="s">
        <v>686</v>
      </c>
      <c r="E141" s="374" t="s">
        <v>663</v>
      </c>
      <c r="F141" s="374"/>
      <c r="G141" s="274" t="s">
        <v>2</v>
      </c>
      <c r="H141" s="275">
        <v>1.18</v>
      </c>
      <c r="I141" s="276">
        <v>641.73</v>
      </c>
      <c r="J141" s="276">
        <v>757.24</v>
      </c>
    </row>
    <row r="142" spans="1:10" s="294" customFormat="1" ht="24" customHeight="1" x14ac:dyDescent="0.2">
      <c r="A142" s="289" t="s">
        <v>596</v>
      </c>
      <c r="B142" s="273" t="s">
        <v>1007</v>
      </c>
      <c r="C142" s="289" t="s">
        <v>167</v>
      </c>
      <c r="D142" s="289" t="s">
        <v>666</v>
      </c>
      <c r="E142" s="374" t="s">
        <v>771</v>
      </c>
      <c r="F142" s="374"/>
      <c r="G142" s="274" t="s">
        <v>841</v>
      </c>
      <c r="H142" s="275">
        <v>61.2</v>
      </c>
      <c r="I142" s="276">
        <v>13.42</v>
      </c>
      <c r="J142" s="276">
        <v>821.3</v>
      </c>
    </row>
    <row r="143" spans="1:10" s="294" customFormat="1" ht="39" customHeight="1" x14ac:dyDescent="0.2">
      <c r="A143" s="289" t="s">
        <v>596</v>
      </c>
      <c r="B143" s="273" t="s">
        <v>1017</v>
      </c>
      <c r="C143" s="289" t="s">
        <v>167</v>
      </c>
      <c r="D143" s="289" t="s">
        <v>1018</v>
      </c>
      <c r="E143" s="374" t="s">
        <v>771</v>
      </c>
      <c r="F143" s="374"/>
      <c r="G143" s="274" t="s">
        <v>1</v>
      </c>
      <c r="H143" s="275">
        <v>2.72</v>
      </c>
      <c r="I143" s="276">
        <v>78.19</v>
      </c>
      <c r="J143" s="276">
        <v>212.67</v>
      </c>
    </row>
    <row r="144" spans="1:10" s="294" customFormat="1" ht="14.25" x14ac:dyDescent="0.2">
      <c r="A144" s="293"/>
      <c r="B144" s="293"/>
      <c r="C144" s="293"/>
      <c r="D144" s="293"/>
      <c r="E144" s="293" t="s">
        <v>607</v>
      </c>
      <c r="F144" s="281">
        <v>294.73</v>
      </c>
      <c r="G144" s="293" t="s">
        <v>608</v>
      </c>
      <c r="H144" s="281">
        <v>0</v>
      </c>
      <c r="I144" s="293" t="s">
        <v>609</v>
      </c>
      <c r="J144" s="281">
        <v>294.73</v>
      </c>
    </row>
    <row r="145" spans="1:10" s="294" customFormat="1" thickBot="1" x14ac:dyDescent="0.25">
      <c r="A145" s="293"/>
      <c r="B145" s="293"/>
      <c r="C145" s="293"/>
      <c r="D145" s="293"/>
      <c r="E145" s="293" t="s">
        <v>610</v>
      </c>
      <c r="F145" s="281">
        <v>434.01</v>
      </c>
      <c r="G145" s="293"/>
      <c r="H145" s="370" t="s">
        <v>611</v>
      </c>
      <c r="I145" s="370"/>
      <c r="J145" s="281">
        <v>2225.2199999999998</v>
      </c>
    </row>
    <row r="146" spans="1:10" s="294" customFormat="1" ht="0.95" customHeight="1" thickTop="1" x14ac:dyDescent="0.2">
      <c r="A146" s="282"/>
      <c r="B146" s="282"/>
      <c r="C146" s="282"/>
      <c r="D146" s="282"/>
      <c r="E146" s="282"/>
      <c r="F146" s="282"/>
      <c r="G146" s="282"/>
      <c r="H146" s="282"/>
      <c r="I146" s="282"/>
      <c r="J146" s="282"/>
    </row>
    <row r="147" spans="1:10" s="294" customFormat="1" ht="18" customHeight="1" x14ac:dyDescent="0.2">
      <c r="A147" s="291" t="s">
        <v>479</v>
      </c>
      <c r="B147" s="270" t="s">
        <v>33</v>
      </c>
      <c r="C147" s="291" t="s">
        <v>34</v>
      </c>
      <c r="D147" s="291" t="s">
        <v>35</v>
      </c>
      <c r="E147" s="371" t="s">
        <v>52</v>
      </c>
      <c r="F147" s="371"/>
      <c r="G147" s="271" t="s">
        <v>592</v>
      </c>
      <c r="H147" s="270" t="s">
        <v>593</v>
      </c>
      <c r="I147" s="270" t="s">
        <v>594</v>
      </c>
      <c r="J147" s="270" t="s">
        <v>0</v>
      </c>
    </row>
    <row r="148" spans="1:10" s="294" customFormat="1" ht="24" customHeight="1" x14ac:dyDescent="0.2">
      <c r="A148" s="292" t="s">
        <v>595</v>
      </c>
      <c r="B148" s="244" t="s">
        <v>766</v>
      </c>
      <c r="C148" s="292" t="s">
        <v>176</v>
      </c>
      <c r="D148" s="292" t="s">
        <v>480</v>
      </c>
      <c r="E148" s="375" t="s">
        <v>517</v>
      </c>
      <c r="F148" s="375"/>
      <c r="G148" s="255" t="s">
        <v>177</v>
      </c>
      <c r="H148" s="272">
        <v>1</v>
      </c>
      <c r="I148" s="256">
        <v>1729.06</v>
      </c>
      <c r="J148" s="256">
        <v>1729.06</v>
      </c>
    </row>
    <row r="149" spans="1:10" s="294" customFormat="1" ht="39" customHeight="1" x14ac:dyDescent="0.2">
      <c r="A149" s="289" t="s">
        <v>596</v>
      </c>
      <c r="B149" s="273" t="s">
        <v>685</v>
      </c>
      <c r="C149" s="289" t="s">
        <v>172</v>
      </c>
      <c r="D149" s="289" t="s">
        <v>686</v>
      </c>
      <c r="E149" s="374" t="s">
        <v>663</v>
      </c>
      <c r="F149" s="374"/>
      <c r="G149" s="274" t="s">
        <v>2</v>
      </c>
      <c r="H149" s="275">
        <v>1.18</v>
      </c>
      <c r="I149" s="276">
        <v>641.73</v>
      </c>
      <c r="J149" s="276">
        <v>757.24</v>
      </c>
    </row>
    <row r="150" spans="1:10" s="294" customFormat="1" ht="24" customHeight="1" x14ac:dyDescent="0.2">
      <c r="A150" s="289" t="s">
        <v>596</v>
      </c>
      <c r="B150" s="273" t="s">
        <v>1007</v>
      </c>
      <c r="C150" s="289" t="s">
        <v>167</v>
      </c>
      <c r="D150" s="289" t="s">
        <v>666</v>
      </c>
      <c r="E150" s="374" t="s">
        <v>771</v>
      </c>
      <c r="F150" s="374"/>
      <c r="G150" s="274" t="s">
        <v>841</v>
      </c>
      <c r="H150" s="275">
        <v>61.2</v>
      </c>
      <c r="I150" s="276">
        <v>13.42</v>
      </c>
      <c r="J150" s="276">
        <v>821.3</v>
      </c>
    </row>
    <row r="151" spans="1:10" s="294" customFormat="1" ht="39" customHeight="1" x14ac:dyDescent="0.2">
      <c r="A151" s="289" t="s">
        <v>596</v>
      </c>
      <c r="B151" s="273" t="s">
        <v>1009</v>
      </c>
      <c r="C151" s="289" t="s">
        <v>167</v>
      </c>
      <c r="D151" s="289" t="s">
        <v>718</v>
      </c>
      <c r="E151" s="374" t="s">
        <v>771</v>
      </c>
      <c r="F151" s="374"/>
      <c r="G151" s="274" t="s">
        <v>1</v>
      </c>
      <c r="H151" s="275">
        <v>2.72</v>
      </c>
      <c r="I151" s="276">
        <v>55.34</v>
      </c>
      <c r="J151" s="276">
        <v>150.52000000000001</v>
      </c>
    </row>
    <row r="152" spans="1:10" s="294" customFormat="1" ht="14.25" x14ac:dyDescent="0.2">
      <c r="A152" s="293"/>
      <c r="B152" s="293"/>
      <c r="C152" s="293"/>
      <c r="D152" s="293"/>
      <c r="E152" s="293" t="s">
        <v>607</v>
      </c>
      <c r="F152" s="281">
        <v>285.07</v>
      </c>
      <c r="G152" s="293" t="s">
        <v>608</v>
      </c>
      <c r="H152" s="281">
        <v>0</v>
      </c>
      <c r="I152" s="293" t="s">
        <v>609</v>
      </c>
      <c r="J152" s="281">
        <v>285.07</v>
      </c>
    </row>
    <row r="153" spans="1:10" s="294" customFormat="1" thickBot="1" x14ac:dyDescent="0.25">
      <c r="A153" s="293"/>
      <c r="B153" s="293"/>
      <c r="C153" s="293"/>
      <c r="D153" s="293"/>
      <c r="E153" s="293" t="s">
        <v>610</v>
      </c>
      <c r="F153" s="281">
        <v>418.95</v>
      </c>
      <c r="G153" s="293"/>
      <c r="H153" s="370" t="s">
        <v>611</v>
      </c>
      <c r="I153" s="370"/>
      <c r="J153" s="281">
        <v>2148.0100000000002</v>
      </c>
    </row>
    <row r="154" spans="1:10" s="294" customFormat="1" ht="0.95" customHeight="1" thickTop="1" x14ac:dyDescent="0.2">
      <c r="A154" s="282"/>
      <c r="B154" s="282"/>
      <c r="C154" s="282"/>
      <c r="D154" s="282"/>
      <c r="E154" s="282"/>
      <c r="F154" s="282"/>
      <c r="G154" s="282"/>
      <c r="H154" s="282"/>
      <c r="I154" s="282"/>
      <c r="J154" s="282"/>
    </row>
    <row r="155" spans="1:10" s="294" customFormat="1" ht="18" customHeight="1" x14ac:dyDescent="0.2">
      <c r="A155" s="291" t="s">
        <v>198</v>
      </c>
      <c r="B155" s="270" t="s">
        <v>33</v>
      </c>
      <c r="C155" s="291" t="s">
        <v>34</v>
      </c>
      <c r="D155" s="291" t="s">
        <v>35</v>
      </c>
      <c r="E155" s="371" t="s">
        <v>52</v>
      </c>
      <c r="F155" s="371"/>
      <c r="G155" s="271" t="s">
        <v>592</v>
      </c>
      <c r="H155" s="270" t="s">
        <v>593</v>
      </c>
      <c r="I155" s="270" t="s">
        <v>594</v>
      </c>
      <c r="J155" s="270" t="s">
        <v>0</v>
      </c>
    </row>
    <row r="156" spans="1:10" s="294" customFormat="1" ht="26.1" customHeight="1" x14ac:dyDescent="0.2">
      <c r="A156" s="292" t="s">
        <v>595</v>
      </c>
      <c r="B156" s="244" t="s">
        <v>767</v>
      </c>
      <c r="C156" s="292" t="s">
        <v>176</v>
      </c>
      <c r="D156" s="292" t="s">
        <v>241</v>
      </c>
      <c r="E156" s="375" t="s">
        <v>516</v>
      </c>
      <c r="F156" s="375"/>
      <c r="G156" s="255" t="s">
        <v>2</v>
      </c>
      <c r="H156" s="272">
        <v>1</v>
      </c>
      <c r="I156" s="256">
        <v>139.44999999999999</v>
      </c>
      <c r="J156" s="256">
        <v>139.44999999999999</v>
      </c>
    </row>
    <row r="157" spans="1:10" s="294" customFormat="1" ht="51.95" customHeight="1" x14ac:dyDescent="0.2">
      <c r="A157" s="289" t="s">
        <v>596</v>
      </c>
      <c r="B157" s="273" t="s">
        <v>687</v>
      </c>
      <c r="C157" s="289" t="s">
        <v>172</v>
      </c>
      <c r="D157" s="289" t="s">
        <v>688</v>
      </c>
      <c r="E157" s="374" t="s">
        <v>630</v>
      </c>
      <c r="F157" s="374"/>
      <c r="G157" s="274" t="s">
        <v>634</v>
      </c>
      <c r="H157" s="275">
        <v>7.7000000000000002E-3</v>
      </c>
      <c r="I157" s="276">
        <v>141.09</v>
      </c>
      <c r="J157" s="276">
        <v>1.08</v>
      </c>
    </row>
    <row r="158" spans="1:10" s="294" customFormat="1" ht="51.95" customHeight="1" x14ac:dyDescent="0.2">
      <c r="A158" s="289" t="s">
        <v>596</v>
      </c>
      <c r="B158" s="273" t="s">
        <v>689</v>
      </c>
      <c r="C158" s="289" t="s">
        <v>172</v>
      </c>
      <c r="D158" s="289" t="s">
        <v>690</v>
      </c>
      <c r="E158" s="374" t="s">
        <v>630</v>
      </c>
      <c r="F158" s="374"/>
      <c r="G158" s="274" t="s">
        <v>631</v>
      </c>
      <c r="H158" s="275">
        <v>8.3999999999999995E-3</v>
      </c>
      <c r="I158" s="276">
        <v>54.59</v>
      </c>
      <c r="J158" s="276">
        <v>0.45</v>
      </c>
    </row>
    <row r="159" spans="1:10" s="294" customFormat="1" ht="65.099999999999994" customHeight="1" x14ac:dyDescent="0.2">
      <c r="A159" s="289" t="s">
        <v>596</v>
      </c>
      <c r="B159" s="273" t="s">
        <v>691</v>
      </c>
      <c r="C159" s="289" t="s">
        <v>172</v>
      </c>
      <c r="D159" s="289" t="s">
        <v>692</v>
      </c>
      <c r="E159" s="374" t="s">
        <v>630</v>
      </c>
      <c r="F159" s="374"/>
      <c r="G159" s="274" t="s">
        <v>634</v>
      </c>
      <c r="H159" s="275">
        <v>5.7999999999999996E-3</v>
      </c>
      <c r="I159" s="276">
        <v>299.52</v>
      </c>
      <c r="J159" s="276">
        <v>1.73</v>
      </c>
    </row>
    <row r="160" spans="1:10" s="294" customFormat="1" ht="65.099999999999994" customHeight="1" x14ac:dyDescent="0.2">
      <c r="A160" s="289" t="s">
        <v>596</v>
      </c>
      <c r="B160" s="273" t="s">
        <v>693</v>
      </c>
      <c r="C160" s="289" t="s">
        <v>172</v>
      </c>
      <c r="D160" s="289" t="s">
        <v>694</v>
      </c>
      <c r="E160" s="374" t="s">
        <v>630</v>
      </c>
      <c r="F160" s="374"/>
      <c r="G160" s="274" t="s">
        <v>631</v>
      </c>
      <c r="H160" s="275">
        <v>1.03E-2</v>
      </c>
      <c r="I160" s="276">
        <v>65.88</v>
      </c>
      <c r="J160" s="276">
        <v>0.67</v>
      </c>
    </row>
    <row r="161" spans="1:10" s="294" customFormat="1" ht="39" customHeight="1" x14ac:dyDescent="0.2">
      <c r="A161" s="289" t="s">
        <v>596</v>
      </c>
      <c r="B161" s="273" t="s">
        <v>637</v>
      </c>
      <c r="C161" s="289" t="s">
        <v>172</v>
      </c>
      <c r="D161" s="289" t="s">
        <v>638</v>
      </c>
      <c r="E161" s="374" t="s">
        <v>630</v>
      </c>
      <c r="F161" s="374"/>
      <c r="G161" s="274" t="s">
        <v>634</v>
      </c>
      <c r="H161" s="275">
        <v>7.7000000000000002E-3</v>
      </c>
      <c r="I161" s="276">
        <v>250.38</v>
      </c>
      <c r="J161" s="276">
        <v>1.92</v>
      </c>
    </row>
    <row r="162" spans="1:10" s="294" customFormat="1" ht="39" customHeight="1" x14ac:dyDescent="0.2">
      <c r="A162" s="289" t="s">
        <v>596</v>
      </c>
      <c r="B162" s="273" t="s">
        <v>635</v>
      </c>
      <c r="C162" s="289" t="s">
        <v>172</v>
      </c>
      <c r="D162" s="289" t="s">
        <v>636</v>
      </c>
      <c r="E162" s="374" t="s">
        <v>630</v>
      </c>
      <c r="F162" s="374"/>
      <c r="G162" s="274" t="s">
        <v>631</v>
      </c>
      <c r="H162" s="275">
        <v>8.3999999999999995E-3</v>
      </c>
      <c r="I162" s="276">
        <v>93.53</v>
      </c>
      <c r="J162" s="276">
        <v>0.78</v>
      </c>
    </row>
    <row r="163" spans="1:10" s="294" customFormat="1" ht="24" customHeight="1" x14ac:dyDescent="0.2">
      <c r="A163" s="289" t="s">
        <v>596</v>
      </c>
      <c r="B163" s="273" t="s">
        <v>612</v>
      </c>
      <c r="C163" s="289" t="s">
        <v>172</v>
      </c>
      <c r="D163" s="289" t="s">
        <v>613</v>
      </c>
      <c r="E163" s="374" t="s">
        <v>519</v>
      </c>
      <c r="F163" s="374"/>
      <c r="G163" s="274" t="s">
        <v>217</v>
      </c>
      <c r="H163" s="275">
        <v>5.6300000000000003E-2</v>
      </c>
      <c r="I163" s="276">
        <v>19.760000000000002</v>
      </c>
      <c r="J163" s="276">
        <v>1.1100000000000001</v>
      </c>
    </row>
    <row r="164" spans="1:10" s="294" customFormat="1" ht="51.95" customHeight="1" x14ac:dyDescent="0.2">
      <c r="A164" s="289" t="s">
        <v>596</v>
      </c>
      <c r="B164" s="273" t="s">
        <v>695</v>
      </c>
      <c r="C164" s="289" t="s">
        <v>172</v>
      </c>
      <c r="D164" s="289" t="s">
        <v>696</v>
      </c>
      <c r="E164" s="374" t="s">
        <v>630</v>
      </c>
      <c r="F164" s="374"/>
      <c r="G164" s="274" t="s">
        <v>634</v>
      </c>
      <c r="H164" s="275">
        <v>3.8999999999999998E-3</v>
      </c>
      <c r="I164" s="276">
        <v>187.63</v>
      </c>
      <c r="J164" s="276">
        <v>0.73</v>
      </c>
    </row>
    <row r="165" spans="1:10" s="294" customFormat="1" ht="51.95" customHeight="1" x14ac:dyDescent="0.2">
      <c r="A165" s="289" t="s">
        <v>596</v>
      </c>
      <c r="B165" s="273" t="s">
        <v>697</v>
      </c>
      <c r="C165" s="289" t="s">
        <v>172</v>
      </c>
      <c r="D165" s="289" t="s">
        <v>698</v>
      </c>
      <c r="E165" s="374" t="s">
        <v>630</v>
      </c>
      <c r="F165" s="374"/>
      <c r="G165" s="274" t="s">
        <v>631</v>
      </c>
      <c r="H165" s="275">
        <v>1.2200000000000001E-2</v>
      </c>
      <c r="I165" s="276">
        <v>73.709999999999994</v>
      </c>
      <c r="J165" s="276">
        <v>0.89</v>
      </c>
    </row>
    <row r="166" spans="1:10" s="294" customFormat="1" ht="26.1" customHeight="1" x14ac:dyDescent="0.2">
      <c r="A166" s="290" t="s">
        <v>601</v>
      </c>
      <c r="B166" s="277" t="s">
        <v>699</v>
      </c>
      <c r="C166" s="290" t="s">
        <v>172</v>
      </c>
      <c r="D166" s="290" t="s">
        <v>700</v>
      </c>
      <c r="E166" s="369" t="s">
        <v>518</v>
      </c>
      <c r="F166" s="369"/>
      <c r="G166" s="278" t="s">
        <v>2</v>
      </c>
      <c r="H166" s="279">
        <v>1.3</v>
      </c>
      <c r="I166" s="280">
        <v>100.07</v>
      </c>
      <c r="J166" s="280">
        <v>130.09</v>
      </c>
    </row>
    <row r="167" spans="1:10" s="294" customFormat="1" ht="14.25" x14ac:dyDescent="0.2">
      <c r="A167" s="293"/>
      <c r="B167" s="293"/>
      <c r="C167" s="293"/>
      <c r="D167" s="293"/>
      <c r="E167" s="293" t="s">
        <v>607</v>
      </c>
      <c r="F167" s="281">
        <v>2.35</v>
      </c>
      <c r="G167" s="293" t="s">
        <v>608</v>
      </c>
      <c r="H167" s="281">
        <v>0</v>
      </c>
      <c r="I167" s="293" t="s">
        <v>609</v>
      </c>
      <c r="J167" s="281">
        <v>2.35</v>
      </c>
    </row>
    <row r="168" spans="1:10" s="294" customFormat="1" thickBot="1" x14ac:dyDescent="0.25">
      <c r="A168" s="293"/>
      <c r="B168" s="293"/>
      <c r="C168" s="293"/>
      <c r="D168" s="293"/>
      <c r="E168" s="293" t="s">
        <v>610</v>
      </c>
      <c r="F168" s="281">
        <v>33.78</v>
      </c>
      <c r="G168" s="293"/>
      <c r="H168" s="370" t="s">
        <v>611</v>
      </c>
      <c r="I168" s="370"/>
      <c r="J168" s="281">
        <v>173.23</v>
      </c>
    </row>
    <row r="169" spans="1:10" s="294" customFormat="1" ht="0.95" customHeight="1" thickTop="1" x14ac:dyDescent="0.2">
      <c r="A169" s="282"/>
      <c r="B169" s="282"/>
      <c r="C169" s="282"/>
      <c r="D169" s="282"/>
      <c r="E169" s="282"/>
      <c r="F169" s="282"/>
      <c r="G169" s="282"/>
      <c r="H169" s="282"/>
      <c r="I169" s="282"/>
      <c r="J169" s="282"/>
    </row>
    <row r="170" spans="1:10" s="294" customFormat="1" ht="18" customHeight="1" x14ac:dyDescent="0.2">
      <c r="A170" s="291" t="s">
        <v>205</v>
      </c>
      <c r="B170" s="270" t="s">
        <v>33</v>
      </c>
      <c r="C170" s="291" t="s">
        <v>34</v>
      </c>
      <c r="D170" s="291" t="s">
        <v>35</v>
      </c>
      <c r="E170" s="371" t="s">
        <v>52</v>
      </c>
      <c r="F170" s="371"/>
      <c r="G170" s="271" t="s">
        <v>592</v>
      </c>
      <c r="H170" s="270" t="s">
        <v>593</v>
      </c>
      <c r="I170" s="270" t="s">
        <v>594</v>
      </c>
      <c r="J170" s="270" t="s">
        <v>0</v>
      </c>
    </row>
    <row r="171" spans="1:10" s="294" customFormat="1" ht="26.1" customHeight="1" x14ac:dyDescent="0.2">
      <c r="A171" s="292" t="s">
        <v>595</v>
      </c>
      <c r="B171" s="244" t="s">
        <v>768</v>
      </c>
      <c r="C171" s="292" t="s">
        <v>176</v>
      </c>
      <c r="D171" s="292" t="s">
        <v>511</v>
      </c>
      <c r="E171" s="375" t="s">
        <v>519</v>
      </c>
      <c r="F171" s="375"/>
      <c r="G171" s="255" t="s">
        <v>69</v>
      </c>
      <c r="H171" s="272">
        <v>1</v>
      </c>
      <c r="I171" s="256">
        <v>408.71</v>
      </c>
      <c r="J171" s="256">
        <v>408.71</v>
      </c>
    </row>
    <row r="172" spans="1:10" s="294" customFormat="1" ht="39" customHeight="1" x14ac:dyDescent="0.2">
      <c r="A172" s="289" t="s">
        <v>596</v>
      </c>
      <c r="B172" s="273" t="s">
        <v>685</v>
      </c>
      <c r="C172" s="289" t="s">
        <v>172</v>
      </c>
      <c r="D172" s="289" t="s">
        <v>686</v>
      </c>
      <c r="E172" s="374" t="s">
        <v>663</v>
      </c>
      <c r="F172" s="374"/>
      <c r="G172" s="274" t="s">
        <v>2</v>
      </c>
      <c r="H172" s="275">
        <v>3.5000000000000003E-2</v>
      </c>
      <c r="I172" s="276">
        <v>641.73</v>
      </c>
      <c r="J172" s="276">
        <v>22.46</v>
      </c>
    </row>
    <row r="173" spans="1:10" s="294" customFormat="1" ht="26.1" customHeight="1" x14ac:dyDescent="0.2">
      <c r="A173" s="289" t="s">
        <v>596</v>
      </c>
      <c r="B173" s="273" t="s">
        <v>701</v>
      </c>
      <c r="C173" s="289" t="s">
        <v>172</v>
      </c>
      <c r="D173" s="289" t="s">
        <v>702</v>
      </c>
      <c r="E173" s="374" t="s">
        <v>523</v>
      </c>
      <c r="F173" s="374"/>
      <c r="G173" s="274" t="s">
        <v>2</v>
      </c>
      <c r="H173" s="275">
        <v>3.5000000000000003E-2</v>
      </c>
      <c r="I173" s="276">
        <v>78.17</v>
      </c>
      <c r="J173" s="276">
        <v>2.73</v>
      </c>
    </row>
    <row r="174" spans="1:10" s="294" customFormat="1" ht="24" customHeight="1" x14ac:dyDescent="0.2">
      <c r="A174" s="289" t="s">
        <v>596</v>
      </c>
      <c r="B174" s="273" t="s">
        <v>612</v>
      </c>
      <c r="C174" s="289" t="s">
        <v>172</v>
      </c>
      <c r="D174" s="289" t="s">
        <v>613</v>
      </c>
      <c r="E174" s="374" t="s">
        <v>519</v>
      </c>
      <c r="F174" s="374"/>
      <c r="G174" s="274" t="s">
        <v>217</v>
      </c>
      <c r="H174" s="275">
        <v>1</v>
      </c>
      <c r="I174" s="276">
        <v>19.760000000000002</v>
      </c>
      <c r="J174" s="276">
        <v>19.760000000000002</v>
      </c>
    </row>
    <row r="175" spans="1:10" s="294" customFormat="1" ht="39" customHeight="1" x14ac:dyDescent="0.2">
      <c r="A175" s="289" t="s">
        <v>596</v>
      </c>
      <c r="B175" s="273" t="s">
        <v>667</v>
      </c>
      <c r="C175" s="289" t="s">
        <v>172</v>
      </c>
      <c r="D175" s="289" t="s">
        <v>668</v>
      </c>
      <c r="E175" s="374" t="s">
        <v>663</v>
      </c>
      <c r="F175" s="374"/>
      <c r="G175" s="274" t="s">
        <v>2</v>
      </c>
      <c r="H175" s="275">
        <v>3.0000000000000001E-3</v>
      </c>
      <c r="I175" s="276">
        <v>158.04</v>
      </c>
      <c r="J175" s="276">
        <v>0.47</v>
      </c>
    </row>
    <row r="176" spans="1:10" s="294" customFormat="1" ht="51.95" customHeight="1" x14ac:dyDescent="0.2">
      <c r="A176" s="289" t="s">
        <v>596</v>
      </c>
      <c r="B176" s="273" t="s">
        <v>705</v>
      </c>
      <c r="C176" s="289" t="s">
        <v>172</v>
      </c>
      <c r="D176" s="289" t="s">
        <v>706</v>
      </c>
      <c r="E176" s="374" t="s">
        <v>630</v>
      </c>
      <c r="F176" s="374"/>
      <c r="G176" s="274" t="s">
        <v>634</v>
      </c>
      <c r="H176" s="275">
        <v>0.1</v>
      </c>
      <c r="I176" s="276">
        <v>8.7899999999999991</v>
      </c>
      <c r="J176" s="276">
        <v>0.87</v>
      </c>
    </row>
    <row r="177" spans="1:10" s="294" customFormat="1" ht="51.95" customHeight="1" x14ac:dyDescent="0.2">
      <c r="A177" s="289" t="s">
        <v>596</v>
      </c>
      <c r="B177" s="273" t="s">
        <v>707</v>
      </c>
      <c r="C177" s="289" t="s">
        <v>172</v>
      </c>
      <c r="D177" s="289" t="s">
        <v>708</v>
      </c>
      <c r="E177" s="374" t="s">
        <v>630</v>
      </c>
      <c r="F177" s="374"/>
      <c r="G177" s="274" t="s">
        <v>631</v>
      </c>
      <c r="H177" s="275">
        <v>0.9</v>
      </c>
      <c r="I177" s="276">
        <v>0.81</v>
      </c>
      <c r="J177" s="276">
        <v>0.72</v>
      </c>
    </row>
    <row r="178" spans="1:10" s="294" customFormat="1" ht="39" customHeight="1" x14ac:dyDescent="0.2">
      <c r="A178" s="290" t="s">
        <v>601</v>
      </c>
      <c r="B178" s="277" t="s">
        <v>703</v>
      </c>
      <c r="C178" s="290" t="s">
        <v>172</v>
      </c>
      <c r="D178" s="290" t="s">
        <v>704</v>
      </c>
      <c r="E178" s="369" t="s">
        <v>518</v>
      </c>
      <c r="F178" s="369"/>
      <c r="G178" s="278" t="s">
        <v>177</v>
      </c>
      <c r="H178" s="279">
        <v>3</v>
      </c>
      <c r="I178" s="280">
        <v>112.05</v>
      </c>
      <c r="J178" s="280">
        <v>336.15</v>
      </c>
    </row>
    <row r="179" spans="1:10" s="294" customFormat="1" ht="39" customHeight="1" x14ac:dyDescent="0.2">
      <c r="A179" s="290" t="s">
        <v>601</v>
      </c>
      <c r="B179" s="277" t="s">
        <v>624</v>
      </c>
      <c r="C179" s="290" t="s">
        <v>190</v>
      </c>
      <c r="D179" s="290" t="s">
        <v>840</v>
      </c>
      <c r="E179" s="369" t="s">
        <v>518</v>
      </c>
      <c r="F179" s="369"/>
      <c r="G179" s="278" t="s">
        <v>625</v>
      </c>
      <c r="H179" s="279">
        <v>1.0581199999999999</v>
      </c>
      <c r="I179" s="280">
        <v>24.150600000000001</v>
      </c>
      <c r="J179" s="280">
        <v>25.55</v>
      </c>
    </row>
    <row r="180" spans="1:10" s="294" customFormat="1" ht="14.25" x14ac:dyDescent="0.2">
      <c r="A180" s="293"/>
      <c r="B180" s="293"/>
      <c r="C180" s="293"/>
      <c r="D180" s="293"/>
      <c r="E180" s="293" t="s">
        <v>607</v>
      </c>
      <c r="F180" s="281">
        <v>18.84</v>
      </c>
      <c r="G180" s="293" t="s">
        <v>608</v>
      </c>
      <c r="H180" s="281">
        <v>0</v>
      </c>
      <c r="I180" s="293" t="s">
        <v>609</v>
      </c>
      <c r="J180" s="281">
        <v>18.84</v>
      </c>
    </row>
    <row r="181" spans="1:10" s="294" customFormat="1" thickBot="1" x14ac:dyDescent="0.25">
      <c r="A181" s="293"/>
      <c r="B181" s="293"/>
      <c r="C181" s="293"/>
      <c r="D181" s="293"/>
      <c r="E181" s="293" t="s">
        <v>610</v>
      </c>
      <c r="F181" s="281">
        <v>99.03</v>
      </c>
      <c r="G181" s="293"/>
      <c r="H181" s="370" t="s">
        <v>611</v>
      </c>
      <c r="I181" s="370"/>
      <c r="J181" s="281">
        <v>507.74</v>
      </c>
    </row>
    <row r="182" spans="1:10" s="294" customFormat="1" ht="0.95" customHeight="1" thickTop="1" x14ac:dyDescent="0.2">
      <c r="A182" s="282"/>
      <c r="B182" s="282"/>
      <c r="C182" s="282"/>
      <c r="D182" s="282"/>
      <c r="E182" s="282"/>
      <c r="F182" s="282"/>
      <c r="G182" s="282"/>
      <c r="H182" s="282"/>
      <c r="I182" s="282"/>
      <c r="J182" s="282"/>
    </row>
    <row r="183" spans="1:10" s="294" customFormat="1" ht="50.1" customHeight="1" x14ac:dyDescent="0.25">
      <c r="A183" s="372" t="s">
        <v>709</v>
      </c>
      <c r="B183" s="373"/>
      <c r="C183" s="373"/>
      <c r="D183" s="373"/>
      <c r="E183" s="373"/>
      <c r="F183" s="373"/>
      <c r="G183" s="373"/>
      <c r="H183" s="373"/>
      <c r="I183" s="373"/>
      <c r="J183" s="373"/>
    </row>
    <row r="184" spans="1:10" s="294" customFormat="1" ht="18" customHeight="1" x14ac:dyDescent="0.2">
      <c r="A184" s="291"/>
      <c r="B184" s="270" t="s">
        <v>33</v>
      </c>
      <c r="C184" s="291" t="s">
        <v>34</v>
      </c>
      <c r="D184" s="291" t="s">
        <v>35</v>
      </c>
      <c r="E184" s="371" t="s">
        <v>52</v>
      </c>
      <c r="F184" s="371"/>
      <c r="G184" s="271" t="s">
        <v>592</v>
      </c>
      <c r="H184" s="270" t="s">
        <v>593</v>
      </c>
      <c r="I184" s="270" t="s">
        <v>594</v>
      </c>
      <c r="J184" s="270" t="s">
        <v>0</v>
      </c>
    </row>
    <row r="185" spans="1:10" s="294" customFormat="1" ht="39" customHeight="1" x14ac:dyDescent="0.2">
      <c r="A185" s="292" t="s">
        <v>595</v>
      </c>
      <c r="B185" s="244" t="s">
        <v>669</v>
      </c>
      <c r="C185" s="292" t="s">
        <v>176</v>
      </c>
      <c r="D185" s="292" t="s">
        <v>670</v>
      </c>
      <c r="E185" s="375" t="s">
        <v>519</v>
      </c>
      <c r="F185" s="375"/>
      <c r="G185" s="255" t="s">
        <v>2</v>
      </c>
      <c r="H185" s="272">
        <v>1</v>
      </c>
      <c r="I185" s="256">
        <v>31.45</v>
      </c>
      <c r="J185" s="256">
        <v>31.45</v>
      </c>
    </row>
    <row r="186" spans="1:10" s="294" customFormat="1" ht="24" customHeight="1" x14ac:dyDescent="0.2">
      <c r="A186" s="289" t="s">
        <v>596</v>
      </c>
      <c r="B186" s="273" t="s">
        <v>645</v>
      </c>
      <c r="C186" s="289" t="s">
        <v>172</v>
      </c>
      <c r="D186" s="289" t="s">
        <v>646</v>
      </c>
      <c r="E186" s="374" t="s">
        <v>519</v>
      </c>
      <c r="F186" s="374"/>
      <c r="G186" s="274" t="s">
        <v>217</v>
      </c>
      <c r="H186" s="275">
        <v>0.18525</v>
      </c>
      <c r="I186" s="276">
        <v>27.05</v>
      </c>
      <c r="J186" s="276">
        <v>5.01</v>
      </c>
    </row>
    <row r="187" spans="1:10" s="294" customFormat="1" ht="24" customHeight="1" x14ac:dyDescent="0.2">
      <c r="A187" s="289" t="s">
        <v>596</v>
      </c>
      <c r="B187" s="273" t="s">
        <v>612</v>
      </c>
      <c r="C187" s="289" t="s">
        <v>172</v>
      </c>
      <c r="D187" s="289" t="s">
        <v>613</v>
      </c>
      <c r="E187" s="374" t="s">
        <v>519</v>
      </c>
      <c r="F187" s="374"/>
      <c r="G187" s="274" t="s">
        <v>217</v>
      </c>
      <c r="H187" s="275">
        <v>0.18525</v>
      </c>
      <c r="I187" s="276">
        <v>19.760000000000002</v>
      </c>
      <c r="J187" s="276">
        <v>3.66</v>
      </c>
    </row>
    <row r="188" spans="1:10" s="294" customFormat="1" ht="26.1" customHeight="1" x14ac:dyDescent="0.2">
      <c r="A188" s="290" t="s">
        <v>601</v>
      </c>
      <c r="B188" s="277" t="s">
        <v>710</v>
      </c>
      <c r="C188" s="290" t="s">
        <v>172</v>
      </c>
      <c r="D188" s="290" t="s">
        <v>711</v>
      </c>
      <c r="E188" s="369" t="s">
        <v>518</v>
      </c>
      <c r="F188" s="369"/>
      <c r="G188" s="278" t="s">
        <v>177</v>
      </c>
      <c r="H188" s="279">
        <v>0.17874999999999999</v>
      </c>
      <c r="I188" s="280">
        <v>22.68</v>
      </c>
      <c r="J188" s="280">
        <v>4.05</v>
      </c>
    </row>
    <row r="189" spans="1:10" s="294" customFormat="1" ht="26.1" customHeight="1" x14ac:dyDescent="0.2">
      <c r="A189" s="290" t="s">
        <v>601</v>
      </c>
      <c r="B189" s="277" t="s">
        <v>712</v>
      </c>
      <c r="C189" s="290" t="s">
        <v>172</v>
      </c>
      <c r="D189" s="290" t="s">
        <v>713</v>
      </c>
      <c r="E189" s="369" t="s">
        <v>518</v>
      </c>
      <c r="F189" s="369"/>
      <c r="G189" s="278" t="s">
        <v>606</v>
      </c>
      <c r="H189" s="279">
        <v>7.8E-2</v>
      </c>
      <c r="I189" s="280">
        <v>22.48</v>
      </c>
      <c r="J189" s="280">
        <v>1.75</v>
      </c>
    </row>
    <row r="190" spans="1:10" s="294" customFormat="1" ht="26.1" customHeight="1" x14ac:dyDescent="0.2">
      <c r="A190" s="290" t="s">
        <v>601</v>
      </c>
      <c r="B190" s="277" t="s">
        <v>714</v>
      </c>
      <c r="C190" s="290" t="s">
        <v>172</v>
      </c>
      <c r="D190" s="290" t="s">
        <v>715</v>
      </c>
      <c r="E190" s="369" t="s">
        <v>518</v>
      </c>
      <c r="F190" s="369"/>
      <c r="G190" s="278" t="s">
        <v>177</v>
      </c>
      <c r="H190" s="279">
        <v>0.377</v>
      </c>
      <c r="I190" s="280">
        <v>45.06</v>
      </c>
      <c r="J190" s="280">
        <v>16.98</v>
      </c>
    </row>
    <row r="191" spans="1:10" s="294" customFormat="1" ht="14.25" x14ac:dyDescent="0.2">
      <c r="A191" s="293"/>
      <c r="B191" s="293"/>
      <c r="C191" s="293"/>
      <c r="D191" s="293"/>
      <c r="E191" s="293" t="s">
        <v>607</v>
      </c>
      <c r="F191" s="281">
        <v>6.64</v>
      </c>
      <c r="G191" s="293" t="s">
        <v>608</v>
      </c>
      <c r="H191" s="281">
        <v>0</v>
      </c>
      <c r="I191" s="293" t="s">
        <v>609</v>
      </c>
      <c r="J191" s="281">
        <v>6.64</v>
      </c>
    </row>
    <row r="192" spans="1:10" s="294" customFormat="1" thickBot="1" x14ac:dyDescent="0.25">
      <c r="A192" s="293"/>
      <c r="B192" s="293"/>
      <c r="C192" s="293"/>
      <c r="D192" s="293"/>
      <c r="E192" s="293" t="s">
        <v>610</v>
      </c>
      <c r="F192" s="281">
        <v>7.62</v>
      </c>
      <c r="G192" s="293"/>
      <c r="H192" s="370" t="s">
        <v>611</v>
      </c>
      <c r="I192" s="370"/>
      <c r="J192" s="281">
        <v>39.07</v>
      </c>
    </row>
    <row r="193" spans="1:10" s="294" customFormat="1" ht="0.95" customHeight="1" thickTop="1" x14ac:dyDescent="0.2">
      <c r="A193" s="282"/>
      <c r="B193" s="282"/>
      <c r="C193" s="282"/>
      <c r="D193" s="282"/>
      <c r="E193" s="282"/>
      <c r="F193" s="282"/>
      <c r="G193" s="282"/>
      <c r="H193" s="282"/>
      <c r="I193" s="282"/>
      <c r="J193" s="282"/>
    </row>
    <row r="194" spans="1:10" s="294" customFormat="1" ht="18" customHeight="1" x14ac:dyDescent="0.2">
      <c r="A194" s="291"/>
      <c r="B194" s="270" t="s">
        <v>33</v>
      </c>
      <c r="C194" s="291" t="s">
        <v>34</v>
      </c>
      <c r="D194" s="291" t="s">
        <v>35</v>
      </c>
      <c r="E194" s="371" t="s">
        <v>52</v>
      </c>
      <c r="F194" s="371"/>
      <c r="G194" s="271" t="s">
        <v>592</v>
      </c>
      <c r="H194" s="270" t="s">
        <v>593</v>
      </c>
      <c r="I194" s="270" t="s">
        <v>594</v>
      </c>
      <c r="J194" s="270" t="s">
        <v>0</v>
      </c>
    </row>
    <row r="195" spans="1:10" s="294" customFormat="1" ht="39" customHeight="1" x14ac:dyDescent="0.2">
      <c r="A195" s="292" t="s">
        <v>595</v>
      </c>
      <c r="B195" s="244" t="s">
        <v>719</v>
      </c>
      <c r="C195" s="292" t="s">
        <v>176</v>
      </c>
      <c r="D195" s="292" t="s">
        <v>670</v>
      </c>
      <c r="E195" s="375" t="s">
        <v>519</v>
      </c>
      <c r="F195" s="375"/>
      <c r="G195" s="255" t="s">
        <v>2</v>
      </c>
      <c r="H195" s="272">
        <v>1</v>
      </c>
      <c r="I195" s="256">
        <v>31.45</v>
      </c>
      <c r="J195" s="256">
        <v>31.45</v>
      </c>
    </row>
    <row r="196" spans="1:10" s="294" customFormat="1" ht="24" customHeight="1" x14ac:dyDescent="0.2">
      <c r="A196" s="289" t="s">
        <v>596</v>
      </c>
      <c r="B196" s="273" t="s">
        <v>645</v>
      </c>
      <c r="C196" s="289" t="s">
        <v>172</v>
      </c>
      <c r="D196" s="289" t="s">
        <v>646</v>
      </c>
      <c r="E196" s="374" t="s">
        <v>519</v>
      </c>
      <c r="F196" s="374"/>
      <c r="G196" s="274" t="s">
        <v>217</v>
      </c>
      <c r="H196" s="275">
        <v>0.18525</v>
      </c>
      <c r="I196" s="276">
        <v>27.05</v>
      </c>
      <c r="J196" s="276">
        <v>5.01</v>
      </c>
    </row>
    <row r="197" spans="1:10" s="294" customFormat="1" ht="24" customHeight="1" x14ac:dyDescent="0.2">
      <c r="A197" s="289" t="s">
        <v>596</v>
      </c>
      <c r="B197" s="273" t="s">
        <v>612</v>
      </c>
      <c r="C197" s="289" t="s">
        <v>172</v>
      </c>
      <c r="D197" s="289" t="s">
        <v>613</v>
      </c>
      <c r="E197" s="374" t="s">
        <v>519</v>
      </c>
      <c r="F197" s="374"/>
      <c r="G197" s="274" t="s">
        <v>217</v>
      </c>
      <c r="H197" s="275">
        <v>0.18525</v>
      </c>
      <c r="I197" s="276">
        <v>19.760000000000002</v>
      </c>
      <c r="J197" s="276">
        <v>3.66</v>
      </c>
    </row>
    <row r="198" spans="1:10" s="294" customFormat="1" ht="26.1" customHeight="1" x14ac:dyDescent="0.2">
      <c r="A198" s="290" t="s">
        <v>601</v>
      </c>
      <c r="B198" s="277" t="s">
        <v>710</v>
      </c>
      <c r="C198" s="290" t="s">
        <v>172</v>
      </c>
      <c r="D198" s="290" t="s">
        <v>711</v>
      </c>
      <c r="E198" s="369" t="s">
        <v>518</v>
      </c>
      <c r="F198" s="369"/>
      <c r="G198" s="278" t="s">
        <v>177</v>
      </c>
      <c r="H198" s="279">
        <v>0.17874999999999999</v>
      </c>
      <c r="I198" s="280">
        <v>22.68</v>
      </c>
      <c r="J198" s="280">
        <v>4.05</v>
      </c>
    </row>
    <row r="199" spans="1:10" s="294" customFormat="1" ht="26.1" customHeight="1" x14ac:dyDescent="0.2">
      <c r="A199" s="290" t="s">
        <v>601</v>
      </c>
      <c r="B199" s="277" t="s">
        <v>712</v>
      </c>
      <c r="C199" s="290" t="s">
        <v>172</v>
      </c>
      <c r="D199" s="290" t="s">
        <v>713</v>
      </c>
      <c r="E199" s="369" t="s">
        <v>518</v>
      </c>
      <c r="F199" s="369"/>
      <c r="G199" s="278" t="s">
        <v>606</v>
      </c>
      <c r="H199" s="279">
        <v>7.8E-2</v>
      </c>
      <c r="I199" s="280">
        <v>22.48</v>
      </c>
      <c r="J199" s="280">
        <v>1.75</v>
      </c>
    </row>
    <row r="200" spans="1:10" s="294" customFormat="1" ht="26.1" customHeight="1" x14ac:dyDescent="0.2">
      <c r="A200" s="290" t="s">
        <v>601</v>
      </c>
      <c r="B200" s="277" t="s">
        <v>714</v>
      </c>
      <c r="C200" s="290" t="s">
        <v>172</v>
      </c>
      <c r="D200" s="290" t="s">
        <v>715</v>
      </c>
      <c r="E200" s="369" t="s">
        <v>518</v>
      </c>
      <c r="F200" s="369"/>
      <c r="G200" s="278" t="s">
        <v>177</v>
      </c>
      <c r="H200" s="279">
        <v>0.377</v>
      </c>
      <c r="I200" s="280">
        <v>45.06</v>
      </c>
      <c r="J200" s="280">
        <v>16.98</v>
      </c>
    </row>
    <row r="201" spans="1:10" s="294" customFormat="1" ht="14.25" x14ac:dyDescent="0.2">
      <c r="A201" s="293"/>
      <c r="B201" s="293"/>
      <c r="C201" s="293"/>
      <c r="D201" s="293"/>
      <c r="E201" s="293" t="s">
        <v>607</v>
      </c>
      <c r="F201" s="281">
        <v>6.64</v>
      </c>
      <c r="G201" s="293" t="s">
        <v>608</v>
      </c>
      <c r="H201" s="281">
        <v>0</v>
      </c>
      <c r="I201" s="293" t="s">
        <v>609</v>
      </c>
      <c r="J201" s="281">
        <v>6.64</v>
      </c>
    </row>
    <row r="202" spans="1:10" s="294" customFormat="1" thickBot="1" x14ac:dyDescent="0.25">
      <c r="A202" s="293"/>
      <c r="B202" s="293"/>
      <c r="C202" s="293"/>
      <c r="D202" s="293"/>
      <c r="E202" s="293" t="s">
        <v>610</v>
      </c>
      <c r="F202" s="281">
        <v>7.62</v>
      </c>
      <c r="G202" s="293"/>
      <c r="H202" s="370" t="s">
        <v>611</v>
      </c>
      <c r="I202" s="370"/>
      <c r="J202" s="281">
        <v>39.07</v>
      </c>
    </row>
    <row r="203" spans="1:10" s="283" customFormat="1" ht="0.95" customHeight="1" thickTop="1" x14ac:dyDescent="0.2">
      <c r="A203" s="282"/>
      <c r="B203" s="282"/>
      <c r="C203" s="282"/>
      <c r="D203" s="282"/>
      <c r="E203" s="282"/>
      <c r="F203" s="282"/>
      <c r="G203" s="282"/>
      <c r="H203" s="282"/>
      <c r="I203" s="282"/>
      <c r="J203" s="282"/>
    </row>
    <row r="204" spans="1:10" s="283" customFormat="1" ht="14.25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1:10" s="283" customFormat="1" ht="14.25" x14ac:dyDescent="0.2">
      <c r="A205" s="353"/>
      <c r="B205" s="353"/>
      <c r="C205" s="353"/>
      <c r="D205" s="259"/>
      <c r="E205" s="252"/>
      <c r="F205" s="359" t="s">
        <v>242</v>
      </c>
      <c r="G205" s="353"/>
      <c r="H205" s="354">
        <v>2284943.9900000002</v>
      </c>
      <c r="I205" s="353"/>
      <c r="J205" s="353"/>
    </row>
    <row r="206" spans="1:10" s="283" customFormat="1" ht="14.25" x14ac:dyDescent="0.2">
      <c r="A206" s="353"/>
      <c r="B206" s="353"/>
      <c r="C206" s="353"/>
      <c r="D206" s="259"/>
      <c r="E206" s="252"/>
      <c r="F206" s="359" t="s">
        <v>243</v>
      </c>
      <c r="G206" s="353"/>
      <c r="H206" s="354">
        <v>552759.03</v>
      </c>
      <c r="I206" s="353"/>
      <c r="J206" s="353"/>
    </row>
    <row r="207" spans="1:10" s="283" customFormat="1" ht="14.25" x14ac:dyDescent="0.2">
      <c r="A207" s="353"/>
      <c r="B207" s="353"/>
      <c r="C207" s="353"/>
      <c r="D207" s="259"/>
      <c r="E207" s="252"/>
      <c r="F207" s="359" t="s">
        <v>244</v>
      </c>
      <c r="G207" s="353"/>
      <c r="H207" s="354">
        <v>2837703.02</v>
      </c>
      <c r="I207" s="353"/>
      <c r="J207" s="353"/>
    </row>
    <row r="208" spans="1:10" s="283" customFormat="1" ht="14.25" x14ac:dyDescent="0.2">
      <c r="A208" s="252"/>
      <c r="B208" s="252"/>
      <c r="C208" s="252"/>
      <c r="D208" s="259"/>
      <c r="E208" s="252"/>
      <c r="F208" s="260"/>
      <c r="G208" s="252"/>
      <c r="H208" s="261"/>
      <c r="I208" s="252"/>
      <c r="J208" s="252"/>
    </row>
    <row r="209" spans="1:10" s="283" customFormat="1" ht="14.25" x14ac:dyDescent="0.2">
      <c r="A209" s="252"/>
      <c r="B209" s="252"/>
      <c r="C209" s="252"/>
      <c r="D209" s="259"/>
      <c r="E209" s="252"/>
      <c r="F209" s="260"/>
      <c r="G209" s="252"/>
      <c r="H209" s="261"/>
      <c r="I209" s="252"/>
      <c r="J209" s="252"/>
    </row>
    <row r="210" spans="1:10" s="283" customFormat="1" ht="14.25" x14ac:dyDescent="0.2">
      <c r="A210" s="252"/>
      <c r="B210" s="252"/>
      <c r="C210" s="252"/>
      <c r="D210" s="259"/>
      <c r="E210" s="252"/>
      <c r="F210" s="260"/>
      <c r="G210" s="252"/>
      <c r="H210" s="261"/>
      <c r="I210" s="252"/>
      <c r="J210" s="252"/>
    </row>
    <row r="211" spans="1:10" ht="18" x14ac:dyDescent="0.2">
      <c r="D211" s="125"/>
      <c r="E211" s="126"/>
      <c r="F211" s="137"/>
      <c r="G211" s="128"/>
    </row>
    <row r="212" spans="1:10" ht="15.75" x14ac:dyDescent="0.25">
      <c r="D212" s="138" t="s">
        <v>5</v>
      </c>
      <c r="E212" s="139"/>
      <c r="F212" s="139" t="str">
        <f>DADOS!C8</f>
        <v>Eng.ª Civil Flávia Cristina Barbosa</v>
      </c>
      <c r="G212" s="139"/>
      <c r="H212" s="21"/>
    </row>
    <row r="213" spans="1:10" ht="18" x14ac:dyDescent="0.25">
      <c r="D213" s="117"/>
      <c r="E213" s="140"/>
      <c r="F213" s="140" t="str">
        <f>"CREA: "&amp;DADOS!C9</f>
        <v>CREA: MG- 187.842/D</v>
      </c>
      <c r="G213" s="140"/>
      <c r="H213" s="21"/>
    </row>
    <row r="214" spans="1:10" ht="18.75" x14ac:dyDescent="0.2">
      <c r="D214" s="2"/>
      <c r="E214" s="3"/>
      <c r="F214" s="11"/>
      <c r="G214" s="4"/>
    </row>
  </sheetData>
  <mergeCells count="175">
    <mergeCell ref="E175:F175"/>
    <mergeCell ref="E184:F184"/>
    <mergeCell ref="A205:C205"/>
    <mergeCell ref="F205:G205"/>
    <mergeCell ref="H205:J205"/>
    <mergeCell ref="A206:C206"/>
    <mergeCell ref="F206:G206"/>
    <mergeCell ref="H206:J206"/>
    <mergeCell ref="A207:C207"/>
    <mergeCell ref="F207:G207"/>
    <mergeCell ref="H207:J207"/>
    <mergeCell ref="E142:F142"/>
    <mergeCell ref="E164:F164"/>
    <mergeCell ref="E165:F165"/>
    <mergeCell ref="E166:F166"/>
    <mergeCell ref="E159:F159"/>
    <mergeCell ref="E160:F160"/>
    <mergeCell ref="E161:F161"/>
    <mergeCell ref="E162:F162"/>
    <mergeCell ref="E163:F163"/>
    <mergeCell ref="E157:F157"/>
    <mergeCell ref="E158:F158"/>
    <mergeCell ref="E149:F149"/>
    <mergeCell ref="E150:F150"/>
    <mergeCell ref="E151:F151"/>
    <mergeCell ref="E148:F148"/>
    <mergeCell ref="E156:F156"/>
    <mergeCell ref="E143:F143"/>
    <mergeCell ref="E155:F155"/>
    <mergeCell ref="E81:F81"/>
    <mergeCell ref="E82:F82"/>
    <mergeCell ref="E76:F76"/>
    <mergeCell ref="E77:F77"/>
    <mergeCell ref="E78:F78"/>
    <mergeCell ref="E79:F79"/>
    <mergeCell ref="E92:F92"/>
    <mergeCell ref="E93:F93"/>
    <mergeCell ref="E88:F88"/>
    <mergeCell ref="E89:F89"/>
    <mergeCell ref="E90:F90"/>
    <mergeCell ref="E91:F91"/>
    <mergeCell ref="E87:F87"/>
    <mergeCell ref="E43:F43"/>
    <mergeCell ref="E44:F44"/>
    <mergeCell ref="E37:F37"/>
    <mergeCell ref="E38:F38"/>
    <mergeCell ref="E39:F39"/>
    <mergeCell ref="E40:F40"/>
    <mergeCell ref="E41:F41"/>
    <mergeCell ref="E54:F54"/>
    <mergeCell ref="E60:F60"/>
    <mergeCell ref="E50:F50"/>
    <mergeCell ref="E51:F51"/>
    <mergeCell ref="E52:F52"/>
    <mergeCell ref="E53:F53"/>
    <mergeCell ref="A3:C6"/>
    <mergeCell ref="F3:H6"/>
    <mergeCell ref="A1:H2"/>
    <mergeCell ref="A8:J8"/>
    <mergeCell ref="I4:J4"/>
    <mergeCell ref="D4:E6"/>
    <mergeCell ref="D3:E3"/>
    <mergeCell ref="E22:F22"/>
    <mergeCell ref="E11:F11"/>
    <mergeCell ref="E12:F12"/>
    <mergeCell ref="E13:F13"/>
    <mergeCell ref="E14:F14"/>
    <mergeCell ref="E19:F19"/>
    <mergeCell ref="H16:I16"/>
    <mergeCell ref="E100:F100"/>
    <mergeCell ref="E101:F101"/>
    <mergeCell ref="E102:F102"/>
    <mergeCell ref="E103:F103"/>
    <mergeCell ref="E116:F116"/>
    <mergeCell ref="E117:F117"/>
    <mergeCell ref="E118:F118"/>
    <mergeCell ref="E119:F119"/>
    <mergeCell ref="E112:F112"/>
    <mergeCell ref="E113:F113"/>
    <mergeCell ref="E114:F114"/>
    <mergeCell ref="E115:F115"/>
    <mergeCell ref="E128:F128"/>
    <mergeCell ref="E129:F129"/>
    <mergeCell ref="E130:F130"/>
    <mergeCell ref="E131:F131"/>
    <mergeCell ref="E132:F132"/>
    <mergeCell ref="E125:F125"/>
    <mergeCell ref="E126:F126"/>
    <mergeCell ref="E127:F127"/>
    <mergeCell ref="E141:F141"/>
    <mergeCell ref="E133:F133"/>
    <mergeCell ref="E134:F134"/>
    <mergeCell ref="E135:F135"/>
    <mergeCell ref="E140:F140"/>
    <mergeCell ref="H96:I96"/>
    <mergeCell ref="E98:F98"/>
    <mergeCell ref="H108:I108"/>
    <mergeCell ref="E110:F110"/>
    <mergeCell ref="H121:I121"/>
    <mergeCell ref="E123:F123"/>
    <mergeCell ref="E185:F185"/>
    <mergeCell ref="E186:F186"/>
    <mergeCell ref="E10:F10"/>
    <mergeCell ref="E171:F171"/>
    <mergeCell ref="H46:I46"/>
    <mergeCell ref="E48:F48"/>
    <mergeCell ref="H56:I56"/>
    <mergeCell ref="E58:F58"/>
    <mergeCell ref="H63:I63"/>
    <mergeCell ref="E65:F65"/>
    <mergeCell ref="H72:I72"/>
    <mergeCell ref="E74:F74"/>
    <mergeCell ref="H84:I84"/>
    <mergeCell ref="H137:I137"/>
    <mergeCell ref="E139:F139"/>
    <mergeCell ref="H145:I145"/>
    <mergeCell ref="E147:F147"/>
    <mergeCell ref="H153:I153"/>
    <mergeCell ref="E99:F99"/>
    <mergeCell ref="E111:F111"/>
    <mergeCell ref="E124:F124"/>
    <mergeCell ref="E94:F94"/>
    <mergeCell ref="E104:F104"/>
    <mergeCell ref="E105:F105"/>
    <mergeCell ref="E106:F106"/>
    <mergeCell ref="E86:F86"/>
    <mergeCell ref="E9:F9"/>
    <mergeCell ref="E18:F18"/>
    <mergeCell ref="E20:F20"/>
    <mergeCell ref="E21:F21"/>
    <mergeCell ref="E68:F68"/>
    <mergeCell ref="E36:F36"/>
    <mergeCell ref="E49:F49"/>
    <mergeCell ref="E59:F59"/>
    <mergeCell ref="E66:F66"/>
    <mergeCell ref="E69:F69"/>
    <mergeCell ref="E70:F70"/>
    <mergeCell ref="E61:F61"/>
    <mergeCell ref="E67:F67"/>
    <mergeCell ref="E80:F80"/>
    <mergeCell ref="E75:F75"/>
    <mergeCell ref="E42:F42"/>
    <mergeCell ref="H25:I25"/>
    <mergeCell ref="E27:F27"/>
    <mergeCell ref="H33:I33"/>
    <mergeCell ref="E35:F35"/>
    <mergeCell ref="E30:F30"/>
    <mergeCell ref="E31:F31"/>
    <mergeCell ref="E23:F23"/>
    <mergeCell ref="E29:F29"/>
    <mergeCell ref="E28:F28"/>
    <mergeCell ref="E198:F198"/>
    <mergeCell ref="E199:F199"/>
    <mergeCell ref="E200:F200"/>
    <mergeCell ref="H202:I202"/>
    <mergeCell ref="H168:I168"/>
    <mergeCell ref="E170:F170"/>
    <mergeCell ref="H181:I181"/>
    <mergeCell ref="A183:J183"/>
    <mergeCell ref="E187:F187"/>
    <mergeCell ref="E188:F188"/>
    <mergeCell ref="E189:F189"/>
    <mergeCell ref="E190:F190"/>
    <mergeCell ref="H192:I192"/>
    <mergeCell ref="E195:F195"/>
    <mergeCell ref="E196:F196"/>
    <mergeCell ref="E197:F197"/>
    <mergeCell ref="E194:F194"/>
    <mergeCell ref="E176:F176"/>
    <mergeCell ref="E177:F177"/>
    <mergeCell ref="E178:F178"/>
    <mergeCell ref="E179:F179"/>
    <mergeCell ref="E172:F172"/>
    <mergeCell ref="E173:F173"/>
    <mergeCell ref="E174:F174"/>
  </mergeCells>
  <pageMargins left="0.51181102362204722" right="0.51181102362204722" top="0.78740157480314965" bottom="0.78740157480314965" header="0.31496062992125984" footer="0.31496062992125984"/>
  <pageSetup paperSize="9" scale="59" fitToHeight="0" orientation="landscape" r:id="rId1"/>
  <headerFooter>
    <oddFooter>Página &amp;P de &amp;N</oddFooter>
  </headerFooter>
  <rowBreaks count="8" manualBreakCount="8">
    <brk id="33" max="9" man="1"/>
    <brk id="64" max="9" man="1"/>
    <brk id="84" max="9" man="1"/>
    <brk id="108" max="9" man="1"/>
    <brk id="137" max="9" man="1"/>
    <brk id="154" max="9" man="1"/>
    <brk id="168" max="9" man="1"/>
    <brk id="192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1"/>
  <sheetViews>
    <sheetView view="pageBreakPreview" zoomScale="70" zoomScaleNormal="70" zoomScaleSheetLayoutView="70" workbookViewId="0">
      <selection activeCell="B24" sqref="B24"/>
    </sheetView>
  </sheetViews>
  <sheetFormatPr defaultColWidth="8.75" defaultRowHeight="14.25" x14ac:dyDescent="0.2"/>
  <cols>
    <col min="1" max="1" width="21.5" style="30" customWidth="1"/>
    <col min="2" max="2" width="40.75" style="30" customWidth="1"/>
    <col min="3" max="8" width="20.75" style="30" customWidth="1"/>
    <col min="9" max="16384" width="8.75" style="30"/>
  </cols>
  <sheetData>
    <row r="1" spans="1:12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3"/>
      <c r="G1" s="54" t="s">
        <v>3</v>
      </c>
      <c r="H1" s="85" t="str">
        <f>DADOS!C2</f>
        <v>R01</v>
      </c>
    </row>
    <row r="2" spans="1:12" s="43" customFormat="1" ht="18.75" thickBot="1" x14ac:dyDescent="0.25">
      <c r="A2" s="407"/>
      <c r="B2" s="334"/>
      <c r="C2" s="334"/>
      <c r="D2" s="334"/>
      <c r="E2" s="334"/>
      <c r="F2" s="335"/>
      <c r="G2" s="55" t="s">
        <v>18</v>
      </c>
      <c r="H2" s="113">
        <f>DADOS!C4</f>
        <v>45054</v>
      </c>
    </row>
    <row r="3" spans="1:12" s="43" customFormat="1" ht="18.75" customHeight="1" x14ac:dyDescent="0.2">
      <c r="A3" s="408" t="s">
        <v>20</v>
      </c>
      <c r="B3" s="360" t="s">
        <v>21</v>
      </c>
      <c r="C3" s="361"/>
      <c r="D3" s="362"/>
      <c r="E3" s="411" t="s">
        <v>17</v>
      </c>
      <c r="F3" s="412"/>
      <c r="G3" s="50" t="s">
        <v>22</v>
      </c>
      <c r="H3" s="82"/>
    </row>
    <row r="4" spans="1:12" s="43" customFormat="1" ht="79.5" customHeight="1" thickBot="1" x14ac:dyDescent="0.25">
      <c r="A4" s="409"/>
      <c r="B4" s="416" t="str">
        <f>DADOS!C3</f>
        <v>REGULARIZAÇÃO DE DRENAGEM DO BAIRRO MONTE AZUL</v>
      </c>
      <c r="C4" s="417"/>
      <c r="D4" s="418"/>
      <c r="E4" s="413"/>
      <c r="F4" s="414"/>
      <c r="G4" s="355" t="str">
        <f>DADOS!C7</f>
        <v>SINAPI - 02/2023 - Minas Gerais
SICRO3 - 10/2022 - Minas Gerais
SETOP - 10/2022 - Minas Gerais
SUDECAP - 12/2022 - Minas Gerais</v>
      </c>
      <c r="H4" s="415"/>
    </row>
    <row r="5" spans="1:12" s="43" customFormat="1" ht="21" customHeight="1" thickBot="1" x14ac:dyDescent="0.25">
      <c r="A5" s="409"/>
      <c r="B5" s="416"/>
      <c r="C5" s="417"/>
      <c r="D5" s="418"/>
      <c r="E5" s="413"/>
      <c r="F5" s="414"/>
      <c r="G5" s="83" t="s">
        <v>23</v>
      </c>
      <c r="H5" s="86">
        <f>DADOS!C5</f>
        <v>0.24229999999999999</v>
      </c>
    </row>
    <row r="6" spans="1:12" s="43" customFormat="1" ht="20.45" customHeight="1" thickBot="1" x14ac:dyDescent="0.25">
      <c r="A6" s="410"/>
      <c r="B6" s="419"/>
      <c r="C6" s="420"/>
      <c r="D6" s="421"/>
      <c r="E6" s="355"/>
      <c r="F6" s="415"/>
      <c r="G6" s="84" t="s">
        <v>24</v>
      </c>
      <c r="H6" s="86">
        <f>DADOS!C6</f>
        <v>0</v>
      </c>
    </row>
    <row r="7" spans="1:12" s="43" customFormat="1" ht="7.9" customHeight="1" thickBot="1" x14ac:dyDescent="0.25">
      <c r="A7" s="102"/>
      <c r="B7" s="111"/>
      <c r="C7" s="111"/>
      <c r="D7" s="111"/>
      <c r="E7" s="81"/>
      <c r="F7" s="81"/>
      <c r="G7" s="81"/>
      <c r="H7" s="98"/>
    </row>
    <row r="8" spans="1:12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L8" s="99"/>
    </row>
    <row r="9" spans="1:12" s="100" customFormat="1" ht="7.9" customHeight="1" x14ac:dyDescent="0.2">
      <c r="A9" s="403"/>
      <c r="B9" s="404"/>
      <c r="C9" s="404"/>
      <c r="D9" s="404"/>
      <c r="E9" s="404"/>
      <c r="F9" s="404"/>
      <c r="G9" s="404"/>
      <c r="H9" s="405"/>
    </row>
    <row r="10" spans="1:12" s="294" customFormat="1" ht="15" x14ac:dyDescent="0.2">
      <c r="A10" s="291" t="s">
        <v>32</v>
      </c>
      <c r="B10" s="291" t="s">
        <v>35</v>
      </c>
      <c r="C10" s="270" t="s">
        <v>39</v>
      </c>
      <c r="D10" s="270" t="s">
        <v>40</v>
      </c>
      <c r="E10" s="270" t="s">
        <v>41</v>
      </c>
      <c r="F10" s="270" t="s">
        <v>42</v>
      </c>
      <c r="G10" s="270" t="s">
        <v>43</v>
      </c>
      <c r="H10" s="270" t="s">
        <v>44</v>
      </c>
    </row>
    <row r="11" spans="1:12" s="294" customFormat="1" ht="24" customHeight="1" thickBot="1" x14ac:dyDescent="0.25">
      <c r="A11" s="242" t="s">
        <v>135</v>
      </c>
      <c r="B11" s="242" t="s">
        <v>401</v>
      </c>
      <c r="C11" s="253" t="s">
        <v>1019</v>
      </c>
      <c r="D11" s="284" t="s">
        <v>1020</v>
      </c>
      <c r="E11" s="284" t="s">
        <v>1020</v>
      </c>
      <c r="F11" s="284" t="s">
        <v>1020</v>
      </c>
      <c r="G11" s="284" t="s">
        <v>1020</v>
      </c>
      <c r="H11" s="284" t="s">
        <v>1020</v>
      </c>
    </row>
    <row r="12" spans="1:12" s="294" customFormat="1" ht="24" customHeight="1" thickTop="1" thickBot="1" x14ac:dyDescent="0.25">
      <c r="A12" s="242" t="s">
        <v>136</v>
      </c>
      <c r="B12" s="242" t="s">
        <v>377</v>
      </c>
      <c r="C12" s="253" t="s">
        <v>1021</v>
      </c>
      <c r="D12" s="284" t="s">
        <v>1021</v>
      </c>
      <c r="E12" s="253" t="s">
        <v>137</v>
      </c>
      <c r="F12" s="253" t="s">
        <v>137</v>
      </c>
      <c r="G12" s="253" t="s">
        <v>137</v>
      </c>
      <c r="H12" s="253" t="s">
        <v>137</v>
      </c>
    </row>
    <row r="13" spans="1:12" s="294" customFormat="1" ht="24" customHeight="1" thickTop="1" thickBot="1" x14ac:dyDescent="0.25">
      <c r="A13" s="242" t="s">
        <v>138</v>
      </c>
      <c r="B13" s="242" t="s">
        <v>127</v>
      </c>
      <c r="C13" s="253" t="s">
        <v>1022</v>
      </c>
      <c r="D13" s="284" t="s">
        <v>1023</v>
      </c>
      <c r="E13" s="284" t="s">
        <v>1024</v>
      </c>
      <c r="F13" s="284" t="s">
        <v>1024</v>
      </c>
      <c r="G13" s="253" t="s">
        <v>137</v>
      </c>
      <c r="H13" s="253" t="s">
        <v>137</v>
      </c>
    </row>
    <row r="14" spans="1:12" s="294" customFormat="1" ht="24" customHeight="1" thickTop="1" thickBot="1" x14ac:dyDescent="0.25">
      <c r="A14" s="242" t="s">
        <v>139</v>
      </c>
      <c r="B14" s="242" t="s">
        <v>109</v>
      </c>
      <c r="C14" s="253" t="s">
        <v>1025</v>
      </c>
      <c r="D14" s="284" t="s">
        <v>1026</v>
      </c>
      <c r="E14" s="284" t="s">
        <v>1026</v>
      </c>
      <c r="F14" s="284" t="s">
        <v>1026</v>
      </c>
      <c r="G14" s="284" t="s">
        <v>1026</v>
      </c>
      <c r="H14" s="253" t="s">
        <v>137</v>
      </c>
    </row>
    <row r="15" spans="1:12" s="294" customFormat="1" ht="24" customHeight="1" thickTop="1" thickBot="1" x14ac:dyDescent="0.25">
      <c r="A15" s="242" t="s">
        <v>140</v>
      </c>
      <c r="B15" s="242" t="s">
        <v>291</v>
      </c>
      <c r="C15" s="253" t="s">
        <v>1027</v>
      </c>
      <c r="D15" s="253" t="s">
        <v>137</v>
      </c>
      <c r="E15" s="284" t="s">
        <v>1028</v>
      </c>
      <c r="F15" s="284" t="s">
        <v>1028</v>
      </c>
      <c r="G15" s="284" t="s">
        <v>1028</v>
      </c>
      <c r="H15" s="284" t="s">
        <v>1028</v>
      </c>
    </row>
    <row r="16" spans="1:12" s="294" customFormat="1" ht="24" customHeight="1" thickTop="1" thickBot="1" x14ac:dyDescent="0.25">
      <c r="A16" s="242" t="s">
        <v>141</v>
      </c>
      <c r="B16" s="242" t="s">
        <v>280</v>
      </c>
      <c r="C16" s="253" t="s">
        <v>1029</v>
      </c>
      <c r="D16" s="253" t="s">
        <v>137</v>
      </c>
      <c r="E16" s="253" t="s">
        <v>137</v>
      </c>
      <c r="F16" s="253" t="s">
        <v>137</v>
      </c>
      <c r="G16" s="284" t="s">
        <v>1030</v>
      </c>
      <c r="H16" s="284" t="s">
        <v>1030</v>
      </c>
    </row>
    <row r="17" spans="1:8" s="294" customFormat="1" ht="24" customHeight="1" thickTop="1" thickBot="1" x14ac:dyDescent="0.25">
      <c r="A17" s="242" t="s">
        <v>142</v>
      </c>
      <c r="B17" s="242" t="s">
        <v>15</v>
      </c>
      <c r="C17" s="253" t="s">
        <v>1031</v>
      </c>
      <c r="D17" s="284" t="s">
        <v>1032</v>
      </c>
      <c r="E17" s="284" t="s">
        <v>1032</v>
      </c>
      <c r="F17" s="284" t="s">
        <v>1032</v>
      </c>
      <c r="G17" s="284" t="s">
        <v>1032</v>
      </c>
      <c r="H17" s="284" t="s">
        <v>1032</v>
      </c>
    </row>
    <row r="18" spans="1:8" s="294" customFormat="1" ht="15" thickTop="1" x14ac:dyDescent="0.2">
      <c r="A18" s="359" t="s">
        <v>151</v>
      </c>
      <c r="B18" s="359"/>
      <c r="C18" s="288"/>
      <c r="D18" s="287" t="s">
        <v>1033</v>
      </c>
      <c r="E18" s="287" t="s">
        <v>1034</v>
      </c>
      <c r="F18" s="287" t="s">
        <v>1034</v>
      </c>
      <c r="G18" s="287" t="s">
        <v>1035</v>
      </c>
      <c r="H18" s="287" t="s">
        <v>1036</v>
      </c>
    </row>
    <row r="19" spans="1:8" s="294" customFormat="1" x14ac:dyDescent="0.2">
      <c r="A19" s="359" t="s">
        <v>157</v>
      </c>
      <c r="B19" s="359"/>
      <c r="C19" s="288"/>
      <c r="D19" s="287" t="s">
        <v>1037</v>
      </c>
      <c r="E19" s="287" t="s">
        <v>1038</v>
      </c>
      <c r="F19" s="287" t="s">
        <v>1038</v>
      </c>
      <c r="G19" s="287" t="s">
        <v>1039</v>
      </c>
      <c r="H19" s="287" t="s">
        <v>1040</v>
      </c>
    </row>
    <row r="20" spans="1:8" s="294" customFormat="1" x14ac:dyDescent="0.2">
      <c r="A20" s="359" t="s">
        <v>158</v>
      </c>
      <c r="B20" s="359"/>
      <c r="C20" s="288"/>
      <c r="D20" s="287" t="s">
        <v>1033</v>
      </c>
      <c r="E20" s="287" t="s">
        <v>1041</v>
      </c>
      <c r="F20" s="287" t="s">
        <v>1042</v>
      </c>
      <c r="G20" s="287" t="s">
        <v>1043</v>
      </c>
      <c r="H20" s="287" t="s">
        <v>845</v>
      </c>
    </row>
    <row r="21" spans="1:8" s="294" customFormat="1" x14ac:dyDescent="0.2">
      <c r="A21" s="359" t="s">
        <v>164</v>
      </c>
      <c r="B21" s="359"/>
      <c r="C21" s="288"/>
      <c r="D21" s="287" t="s">
        <v>1037</v>
      </c>
      <c r="E21" s="287" t="s">
        <v>1044</v>
      </c>
      <c r="F21" s="287" t="s">
        <v>1045</v>
      </c>
      <c r="G21" s="287" t="s">
        <v>1046</v>
      </c>
      <c r="H21" s="287" t="s">
        <v>1047</v>
      </c>
    </row>
    <row r="22" spans="1:8" x14ac:dyDescent="0.2">
      <c r="A22" s="115"/>
      <c r="B22" s="115"/>
      <c r="C22" s="115"/>
      <c r="D22" s="114"/>
      <c r="E22" s="114"/>
      <c r="F22" s="114"/>
      <c r="G22" s="114"/>
      <c r="H22" s="114"/>
    </row>
    <row r="23" spans="1:8" s="237" customFormat="1" ht="36.6" customHeight="1" x14ac:dyDescent="0.2">
      <c r="A23" s="142"/>
      <c r="B23" s="142"/>
      <c r="C23" s="142"/>
      <c r="D23" s="142"/>
      <c r="E23" s="143"/>
      <c r="F23" s="143"/>
      <c r="G23" s="143"/>
      <c r="H23" s="143"/>
    </row>
    <row r="24" spans="1:8" s="237" customFormat="1" ht="36.6" customHeight="1" x14ac:dyDescent="0.2">
      <c r="A24" s="145"/>
      <c r="B24" s="145"/>
      <c r="C24" s="145"/>
      <c r="D24" s="21"/>
      <c r="E24" s="145"/>
      <c r="F24" s="145"/>
      <c r="G24" s="145"/>
      <c r="H24" s="145"/>
    </row>
    <row r="25" spans="1:8" s="237" customFormat="1" ht="36.6" customHeight="1" x14ac:dyDescent="0.2">
      <c r="A25" s="143"/>
      <c r="B25" s="143"/>
      <c r="C25" s="143"/>
      <c r="D25" s="21"/>
      <c r="E25" s="143"/>
      <c r="F25" s="143"/>
      <c r="G25" s="143"/>
      <c r="H25" s="143"/>
    </row>
    <row r="26" spans="1:8" s="237" customFormat="1" ht="36.6" customHeight="1" x14ac:dyDescent="0.2">
      <c r="A26" s="143"/>
      <c r="B26" s="17" t="s">
        <v>5</v>
      </c>
      <c r="C26" s="310" t="str">
        <f>DADOS!C8</f>
        <v>Eng.ª Civil Flávia Cristina Barbosa</v>
      </c>
      <c r="D26" s="310"/>
      <c r="E26" s="310"/>
      <c r="F26" s="149"/>
      <c r="G26" s="143"/>
      <c r="H26" s="143"/>
    </row>
    <row r="27" spans="1:8" s="237" customFormat="1" ht="36.6" customHeight="1" x14ac:dyDescent="0.2">
      <c r="A27" s="143"/>
      <c r="B27" s="17"/>
      <c r="C27" s="311" t="str">
        <f>"CREA: "&amp;DADOS!C9</f>
        <v>CREA: MG- 187.842/D</v>
      </c>
      <c r="D27" s="311"/>
      <c r="E27" s="311"/>
      <c r="F27" s="149"/>
      <c r="G27" s="147"/>
      <c r="H27" s="143"/>
    </row>
    <row r="28" spans="1:8" s="237" customFormat="1" ht="36.6" customHeight="1" x14ac:dyDescent="0.2">
      <c r="A28" s="13"/>
      <c r="B28" s="1"/>
      <c r="C28" s="1"/>
      <c r="D28" s="2"/>
      <c r="E28" s="13"/>
      <c r="F28" s="13"/>
      <c r="G28" s="13"/>
      <c r="H28" s="13"/>
    </row>
    <row r="29" spans="1:8" s="237" customFormat="1" ht="36.6" customHeight="1" x14ac:dyDescent="0.2">
      <c r="A29" s="13"/>
      <c r="B29" s="13"/>
      <c r="C29" s="13"/>
      <c r="D29" s="13"/>
      <c r="E29" s="13"/>
      <c r="F29" s="13"/>
      <c r="G29" s="13"/>
      <c r="H29" s="13"/>
    </row>
    <row r="30" spans="1:8" s="237" customFormat="1" ht="36.6" customHeight="1" x14ac:dyDescent="0.2">
      <c r="A30" s="13"/>
      <c r="B30" s="13"/>
      <c r="C30" s="13"/>
      <c r="D30" s="13"/>
      <c r="E30" s="13"/>
      <c r="F30" s="13"/>
      <c r="G30" s="13"/>
      <c r="H30" s="13"/>
    </row>
    <row r="31" spans="1:8" s="237" customFormat="1" ht="36.6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237" customFormat="1" ht="36.6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237" customFormat="1" ht="36.6" customHeight="1" x14ac:dyDescent="0.2">
      <c r="A33" s="30"/>
      <c r="B33" s="30"/>
      <c r="C33" s="30"/>
      <c r="D33" s="30"/>
      <c r="E33" s="30"/>
      <c r="F33" s="30"/>
      <c r="G33" s="30"/>
      <c r="H33" s="30"/>
    </row>
    <row r="35" spans="1:8" s="12" customFormat="1" x14ac:dyDescent="0.2">
      <c r="A35" s="30"/>
      <c r="B35" s="30"/>
      <c r="C35" s="30"/>
      <c r="D35" s="30"/>
      <c r="E35" s="30"/>
      <c r="F35" s="30"/>
      <c r="G35" s="30"/>
      <c r="H35" s="30"/>
    </row>
    <row r="36" spans="1:8" s="13" customFormat="1" x14ac:dyDescent="0.2">
      <c r="A36" s="30"/>
      <c r="B36" s="30"/>
      <c r="C36" s="30"/>
      <c r="D36" s="30"/>
      <c r="E36" s="30"/>
      <c r="F36" s="30"/>
      <c r="G36" s="30"/>
      <c r="H36" s="30"/>
    </row>
    <row r="37" spans="1:8" s="13" customFormat="1" x14ac:dyDescent="0.2">
      <c r="A37" s="30"/>
      <c r="B37" s="30"/>
      <c r="C37" s="30"/>
      <c r="D37" s="30"/>
      <c r="E37" s="30"/>
      <c r="F37" s="30"/>
      <c r="G37" s="30"/>
      <c r="H37" s="30"/>
    </row>
    <row r="38" spans="1:8" s="13" customFormat="1" x14ac:dyDescent="0.2">
      <c r="A38" s="30"/>
      <c r="B38" s="30"/>
      <c r="C38" s="30"/>
      <c r="D38" s="30"/>
      <c r="E38" s="30"/>
      <c r="F38" s="30"/>
      <c r="G38" s="30"/>
      <c r="H38" s="30"/>
    </row>
    <row r="39" spans="1:8" s="13" customFormat="1" x14ac:dyDescent="0.2">
      <c r="A39" s="30"/>
      <c r="B39" s="30"/>
      <c r="C39" s="30"/>
      <c r="D39" s="30"/>
      <c r="E39" s="30"/>
      <c r="F39" s="30"/>
      <c r="G39" s="30"/>
      <c r="H39" s="30"/>
    </row>
    <row r="40" spans="1:8" s="13" customFormat="1" x14ac:dyDescent="0.2">
      <c r="A40" s="30"/>
      <c r="B40" s="30"/>
      <c r="C40" s="30"/>
      <c r="D40" s="30"/>
      <c r="E40" s="30"/>
      <c r="F40" s="30"/>
      <c r="G40" s="30"/>
      <c r="H40" s="30"/>
    </row>
    <row r="41" spans="1:8" s="13" customFormat="1" x14ac:dyDescent="0.2">
      <c r="A41" s="30"/>
      <c r="B41" s="30"/>
      <c r="C41" s="30"/>
      <c r="D41" s="30"/>
      <c r="E41" s="30"/>
      <c r="F41" s="30"/>
      <c r="G41" s="30"/>
      <c r="H41" s="30"/>
    </row>
  </sheetData>
  <mergeCells count="14">
    <mergeCell ref="A8:H8"/>
    <mergeCell ref="A9:H9"/>
    <mergeCell ref="C27:E27"/>
    <mergeCell ref="C26:E26"/>
    <mergeCell ref="A1:F2"/>
    <mergeCell ref="A3:A6"/>
    <mergeCell ref="B3:D3"/>
    <mergeCell ref="E3:F6"/>
    <mergeCell ref="B4:D6"/>
    <mergeCell ref="G4:H4"/>
    <mergeCell ref="A19:B19"/>
    <mergeCell ref="A20:B20"/>
    <mergeCell ref="A21:B21"/>
    <mergeCell ref="A18:B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Height="0" orientation="landscape" r:id="rId1"/>
  <headerFooter>
    <oddFooter>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"/>
  <sheetViews>
    <sheetView view="pageBreakPreview" zoomScale="80" zoomScaleNormal="55" zoomScaleSheetLayoutView="80" workbookViewId="0">
      <selection activeCell="B32" sqref="B32:B33"/>
    </sheetView>
  </sheetViews>
  <sheetFormatPr defaultColWidth="9" defaultRowHeight="15" x14ac:dyDescent="0.2"/>
  <cols>
    <col min="1" max="1" width="24.375" style="5" customWidth="1"/>
    <col min="2" max="2" width="26.25" style="5" customWidth="1"/>
    <col min="3" max="3" width="60.625" style="5" customWidth="1"/>
    <col min="4" max="4" width="21.75" style="5" customWidth="1"/>
    <col min="5" max="5" width="17.25" style="5" customWidth="1"/>
    <col min="6" max="6" width="18.25" style="5" bestFit="1" customWidth="1"/>
    <col min="7" max="7" width="11.75" style="5" customWidth="1"/>
    <col min="8" max="8" width="13.75" style="5" customWidth="1"/>
    <col min="9" max="16384" width="9" style="5"/>
  </cols>
  <sheetData>
    <row r="1" spans="1:8" s="43" customFormat="1" ht="29.45" customHeight="1" thickBot="1" x14ac:dyDescent="0.25">
      <c r="A1" s="406" t="s">
        <v>67</v>
      </c>
      <c r="B1" s="332"/>
      <c r="C1" s="332"/>
      <c r="D1" s="332"/>
      <c r="E1" s="332"/>
      <c r="F1" s="333"/>
      <c r="G1" s="124" t="s">
        <v>3</v>
      </c>
      <c r="H1" s="122" t="str">
        <f>DADOS!C2</f>
        <v>R01</v>
      </c>
    </row>
    <row r="2" spans="1:8" s="43" customFormat="1" ht="25.15" customHeight="1" thickBot="1" x14ac:dyDescent="0.25">
      <c r="A2" s="407"/>
      <c r="B2" s="334"/>
      <c r="C2" s="334"/>
      <c r="D2" s="334"/>
      <c r="E2" s="334"/>
      <c r="F2" s="335"/>
      <c r="G2" s="124" t="s">
        <v>18</v>
      </c>
      <c r="H2" s="123">
        <f>DADOS!C4</f>
        <v>45054</v>
      </c>
    </row>
    <row r="3" spans="1:8" s="43" customFormat="1" ht="20.25" customHeight="1" x14ac:dyDescent="0.2">
      <c r="A3" s="342" t="s">
        <v>20</v>
      </c>
      <c r="B3" s="337"/>
      <c r="C3" s="360" t="s">
        <v>21</v>
      </c>
      <c r="D3" s="361"/>
      <c r="E3" s="362"/>
      <c r="F3" s="342" t="s">
        <v>17</v>
      </c>
      <c r="G3" s="336"/>
      <c r="H3" s="337"/>
    </row>
    <row r="4" spans="1:8" s="43" customFormat="1" ht="68.25" customHeight="1" thickBot="1" x14ac:dyDescent="0.25">
      <c r="A4" s="344"/>
      <c r="B4" s="341"/>
      <c r="C4" s="366" t="str">
        <f>DADOS!C3</f>
        <v>REGULARIZAÇÃO DE DRENAGEM DO BAIRRO MONTE AZUL</v>
      </c>
      <c r="D4" s="367"/>
      <c r="E4" s="368"/>
      <c r="F4" s="344"/>
      <c r="G4" s="340"/>
      <c r="H4" s="341"/>
    </row>
    <row r="5" spans="1:8" s="43" customFormat="1" ht="7.9" customHeight="1" thickBot="1" x14ac:dyDescent="0.25">
      <c r="A5" s="105"/>
      <c r="B5" s="107"/>
      <c r="C5" s="108"/>
      <c r="D5" s="108"/>
      <c r="E5" s="108"/>
      <c r="F5" s="107"/>
      <c r="G5" s="107"/>
      <c r="H5" s="106"/>
    </row>
    <row r="6" spans="1:8" s="43" customFormat="1" ht="26.45" customHeight="1" thickBot="1" x14ac:dyDescent="0.25">
      <c r="A6" s="423" t="str">
        <f>A1&amp;" DE PROJETO EXECUTIVO - "&amp;C4</f>
        <v>PLANILHA DE COTAÇÕES DE PROJETO EXECUTIVO - REGULARIZAÇÃO DE DRENAGEM DO BAIRRO MONTE AZUL</v>
      </c>
      <c r="B6" s="347"/>
      <c r="C6" s="347"/>
      <c r="D6" s="347"/>
      <c r="E6" s="347"/>
      <c r="F6" s="347"/>
      <c r="G6" s="347"/>
      <c r="H6" s="424"/>
    </row>
    <row r="7" spans="1:8" s="43" customFormat="1" ht="7.9" customHeight="1" thickBot="1" x14ac:dyDescent="0.25"/>
    <row r="8" spans="1:8" s="6" customFormat="1" ht="32.25" customHeight="1" thickBot="1" x14ac:dyDescent="0.25">
      <c r="A8" s="57"/>
      <c r="B8" s="312"/>
      <c r="C8" s="312"/>
      <c r="D8" s="312"/>
      <c r="E8" s="58" t="s">
        <v>38</v>
      </c>
      <c r="F8" s="59"/>
      <c r="G8" s="59"/>
      <c r="H8" s="59">
        <f>MEDIAN(H10:H12)</f>
        <v>0</v>
      </c>
    </row>
    <row r="9" spans="1:8" s="7" customFormat="1" ht="25.15" customHeight="1" thickBot="1" x14ac:dyDescent="0.25">
      <c r="A9" s="66" t="s">
        <v>9</v>
      </c>
      <c r="B9" s="67" t="s">
        <v>10</v>
      </c>
      <c r="C9" s="67" t="s">
        <v>58</v>
      </c>
      <c r="D9" s="67" t="s">
        <v>6</v>
      </c>
      <c r="E9" s="67" t="s">
        <v>7</v>
      </c>
      <c r="F9" s="67" t="s">
        <v>8</v>
      </c>
      <c r="G9" s="67" t="s">
        <v>26</v>
      </c>
      <c r="H9" s="68" t="s">
        <v>16</v>
      </c>
    </row>
    <row r="10" spans="1:8" ht="40.5" customHeight="1" x14ac:dyDescent="0.2">
      <c r="A10" s="69"/>
      <c r="B10" s="60"/>
      <c r="C10" s="78"/>
      <c r="D10" s="61"/>
      <c r="E10" s="61"/>
      <c r="F10" s="72"/>
      <c r="G10" s="72"/>
      <c r="H10" s="73">
        <f>F10+G10</f>
        <v>0</v>
      </c>
    </row>
    <row r="11" spans="1:8" ht="39" customHeight="1" x14ac:dyDescent="0.2">
      <c r="A11" s="70"/>
      <c r="B11" s="62"/>
      <c r="C11" s="79"/>
      <c r="D11" s="63"/>
      <c r="E11" s="63"/>
      <c r="F11" s="74"/>
      <c r="G11" s="74"/>
      <c r="H11" s="75">
        <f>F11+G11</f>
        <v>0</v>
      </c>
    </row>
    <row r="12" spans="1:8" ht="33.75" customHeight="1" thickBot="1" x14ac:dyDescent="0.25">
      <c r="A12" s="71"/>
      <c r="B12" s="64"/>
      <c r="C12" s="80"/>
      <c r="D12" s="65"/>
      <c r="E12" s="65"/>
      <c r="F12" s="76"/>
      <c r="G12" s="76"/>
      <c r="H12" s="77">
        <f>F12+G12</f>
        <v>0</v>
      </c>
    </row>
    <row r="13" spans="1:8" x14ac:dyDescent="0.2">
      <c r="A13" s="16"/>
      <c r="B13" s="16"/>
      <c r="C13" s="20"/>
      <c r="D13" s="16"/>
      <c r="E13" s="24"/>
      <c r="F13" s="25"/>
      <c r="G13" s="25"/>
      <c r="H13" s="25"/>
    </row>
    <row r="14" spans="1:8" ht="38.450000000000003" customHeight="1" x14ac:dyDescent="0.2">
      <c r="A14" s="16"/>
      <c r="B14" s="16"/>
      <c r="C14" s="20"/>
      <c r="D14" s="16"/>
      <c r="E14" s="24"/>
      <c r="F14" s="25"/>
      <c r="G14" s="25"/>
      <c r="H14" s="25"/>
    </row>
    <row r="15" spans="1:8" ht="18" x14ac:dyDescent="0.2">
      <c r="C15" s="125"/>
      <c r="D15" s="126"/>
      <c r="E15" s="127"/>
      <c r="F15" s="118"/>
    </row>
    <row r="16" spans="1:8" ht="15.75" x14ac:dyDescent="0.2">
      <c r="A16" s="422" t="s">
        <v>5</v>
      </c>
      <c r="B16" s="422"/>
      <c r="C16" s="310" t="str">
        <f>DADOS!C8</f>
        <v>Eng.ª Civil Flávia Cristina Barbosa</v>
      </c>
      <c r="D16" s="310"/>
      <c r="E16" s="310"/>
    </row>
    <row r="17" spans="2:5" ht="18" x14ac:dyDescent="0.2">
      <c r="B17" s="117"/>
      <c r="C17" s="311" t="str">
        <f>"CREA: "&amp;DADOS!C9</f>
        <v>CREA: MG- 187.842/D</v>
      </c>
      <c r="D17" s="311"/>
      <c r="E17" s="311"/>
    </row>
  </sheetData>
  <mergeCells count="10">
    <mergeCell ref="C17:E17"/>
    <mergeCell ref="A16:B16"/>
    <mergeCell ref="A6:H6"/>
    <mergeCell ref="A1:F2"/>
    <mergeCell ref="A3:B4"/>
    <mergeCell ref="F3:H4"/>
    <mergeCell ref="C4:E4"/>
    <mergeCell ref="C3:E3"/>
    <mergeCell ref="B8:D8"/>
    <mergeCell ref="C16:E16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4"/>
  <sheetViews>
    <sheetView view="pageBreakPreview" topLeftCell="C1" zoomScale="80" zoomScaleNormal="70" zoomScaleSheetLayoutView="80" workbookViewId="0">
      <selection activeCell="L6" sqref="L6"/>
    </sheetView>
  </sheetViews>
  <sheetFormatPr defaultColWidth="8.75" defaultRowHeight="14.25" x14ac:dyDescent="0.2"/>
  <cols>
    <col min="1" max="1" width="20.75" style="30" customWidth="1"/>
    <col min="2" max="2" width="40.75" style="30" customWidth="1"/>
    <col min="3" max="9" width="20.75" style="30" customWidth="1"/>
    <col min="10" max="16384" width="8.75" style="30"/>
  </cols>
  <sheetData>
    <row r="1" spans="1:13" s="42" customFormat="1" ht="16.149999999999999" customHeight="1" thickBot="1" x14ac:dyDescent="0.3">
      <c r="A1" s="406" t="s">
        <v>66</v>
      </c>
      <c r="B1" s="332"/>
      <c r="C1" s="332"/>
      <c r="D1" s="332"/>
      <c r="E1" s="332"/>
      <c r="F1" s="332"/>
      <c r="G1" s="333"/>
      <c r="H1" s="54" t="s">
        <v>3</v>
      </c>
      <c r="I1" s="85" t="str">
        <f>DADOS!C2</f>
        <v>R01</v>
      </c>
    </row>
    <row r="2" spans="1:13" s="43" customFormat="1" ht="18.75" thickBot="1" x14ac:dyDescent="0.25">
      <c r="A2" s="407"/>
      <c r="B2" s="334"/>
      <c r="C2" s="334"/>
      <c r="D2" s="334"/>
      <c r="E2" s="334"/>
      <c r="F2" s="334"/>
      <c r="G2" s="335"/>
      <c r="H2" s="55" t="s">
        <v>18</v>
      </c>
      <c r="I2" s="113">
        <f>DADOS!C4</f>
        <v>45054</v>
      </c>
    </row>
    <row r="3" spans="1:13" s="43" customFormat="1" ht="17.25" customHeight="1" x14ac:dyDescent="0.2">
      <c r="A3" s="342" t="s">
        <v>20</v>
      </c>
      <c r="B3" s="360" t="s">
        <v>21</v>
      </c>
      <c r="C3" s="361"/>
      <c r="D3" s="361"/>
      <c r="E3" s="362"/>
      <c r="F3" s="342" t="s">
        <v>17</v>
      </c>
      <c r="G3" s="337"/>
      <c r="H3" s="50" t="s">
        <v>22</v>
      </c>
      <c r="I3" s="82"/>
    </row>
    <row r="4" spans="1:13" s="43" customFormat="1" ht="54" customHeight="1" thickBot="1" x14ac:dyDescent="0.25">
      <c r="A4" s="343"/>
      <c r="B4" s="416" t="str">
        <f>DADOS!C3</f>
        <v>REGULARIZAÇÃO DE DRENAGEM DO BAIRRO MONTE AZUL</v>
      </c>
      <c r="C4" s="417"/>
      <c r="D4" s="417"/>
      <c r="E4" s="418"/>
      <c r="F4" s="343"/>
      <c r="G4" s="339"/>
      <c r="H4" s="355" t="str">
        <f>DADOS!C7</f>
        <v>SINAPI - 02/2023 - Minas Gerais
SICRO3 - 10/2022 - Minas Gerais
SETOP - 10/2022 - Minas Gerais
SUDECAP - 12/2022 - Minas Gerais</v>
      </c>
      <c r="I4" s="415"/>
    </row>
    <row r="5" spans="1:13" s="43" customFormat="1" ht="21" customHeight="1" thickBot="1" x14ac:dyDescent="0.25">
      <c r="A5" s="343"/>
      <c r="B5" s="416"/>
      <c r="C5" s="417"/>
      <c r="D5" s="417"/>
      <c r="E5" s="418"/>
      <c r="F5" s="343"/>
      <c r="G5" s="339"/>
      <c r="H5" s="83" t="s">
        <v>23</v>
      </c>
      <c r="I5" s="86">
        <f>DADOS!C5</f>
        <v>0.24229999999999999</v>
      </c>
    </row>
    <row r="6" spans="1:13" s="43" customFormat="1" ht="20.45" customHeight="1" thickBot="1" x14ac:dyDescent="0.25">
      <c r="A6" s="344"/>
      <c r="B6" s="419"/>
      <c r="C6" s="420"/>
      <c r="D6" s="420"/>
      <c r="E6" s="421"/>
      <c r="F6" s="344"/>
      <c r="G6" s="341"/>
      <c r="H6" s="84" t="s">
        <v>24</v>
      </c>
      <c r="I6" s="86">
        <f>DADOS!C6</f>
        <v>0</v>
      </c>
    </row>
    <row r="7" spans="1:13" s="43" customFormat="1" ht="7.9" customHeight="1" thickBot="1" x14ac:dyDescent="0.25">
      <c r="A7" s="96"/>
      <c r="B7" s="96"/>
      <c r="C7" s="97"/>
      <c r="D7" s="97"/>
      <c r="E7" s="97"/>
      <c r="F7" s="81"/>
      <c r="G7" s="81"/>
      <c r="H7" s="81"/>
      <c r="I7" s="98"/>
    </row>
    <row r="8" spans="1:13" s="43" customFormat="1" ht="30" customHeight="1" thickBot="1" x14ac:dyDescent="0.25">
      <c r="A8" s="402" t="str">
        <f>A1&amp;" DE PROJETO EXECUTIVO - "&amp;B4</f>
        <v>CRONOGRAMA FÍSICO-FINANCEIRO DE PROJETO EXECUTIVO - REGULARIZAÇÃO DE DRENAGEM DO BAIRRO MONTE AZUL</v>
      </c>
      <c r="B8" s="402"/>
      <c r="C8" s="402"/>
      <c r="D8" s="402"/>
      <c r="E8" s="402"/>
      <c r="F8" s="402"/>
      <c r="G8" s="402"/>
      <c r="H8" s="402"/>
      <c r="I8" s="402"/>
      <c r="M8" s="99"/>
    </row>
    <row r="9" spans="1:13" s="100" customFormat="1" ht="7.9" customHeight="1" thickBot="1" x14ac:dyDescent="0.25">
      <c r="A9" s="403"/>
      <c r="B9" s="404"/>
      <c r="C9" s="404"/>
      <c r="D9" s="404"/>
      <c r="E9" s="404"/>
      <c r="F9" s="404"/>
      <c r="G9" s="404"/>
      <c r="H9" s="404"/>
      <c r="I9" s="405"/>
    </row>
    <row r="10" spans="1:13" s="101" customFormat="1" ht="19.5" customHeight="1" thickBot="1" x14ac:dyDescent="0.25">
      <c r="A10" s="89" t="s">
        <v>32</v>
      </c>
      <c r="B10" s="87" t="s">
        <v>35</v>
      </c>
      <c r="C10" s="87" t="s">
        <v>39</v>
      </c>
      <c r="D10" s="87" t="s">
        <v>40</v>
      </c>
      <c r="E10" s="87" t="s">
        <v>41</v>
      </c>
      <c r="F10" s="87" t="s">
        <v>42</v>
      </c>
      <c r="G10" s="87" t="s">
        <v>43</v>
      </c>
      <c r="H10" s="87" t="s">
        <v>44</v>
      </c>
      <c r="I10" s="87" t="s">
        <v>45</v>
      </c>
    </row>
    <row r="11" spans="1:13" x14ac:dyDescent="0.2">
      <c r="A11" s="31"/>
      <c r="B11" s="31"/>
      <c r="C11" s="31"/>
      <c r="D11" s="31"/>
      <c r="E11" s="29"/>
      <c r="F11" s="29"/>
      <c r="G11" s="29"/>
      <c r="H11" s="29"/>
      <c r="I11" s="29"/>
    </row>
    <row r="12" spans="1:13" s="166" customFormat="1" ht="29.25" customHeight="1" thickBot="1" x14ac:dyDescent="0.25">
      <c r="A12" s="161" t="s">
        <v>135</v>
      </c>
      <c r="B12" s="161" t="s">
        <v>14</v>
      </c>
      <c r="C12" s="162" t="s">
        <v>245</v>
      </c>
      <c r="D12" s="163" t="s">
        <v>246</v>
      </c>
      <c r="E12" s="163" t="s">
        <v>246</v>
      </c>
      <c r="F12" s="163" t="s">
        <v>246</v>
      </c>
      <c r="G12" s="163" t="s">
        <v>246</v>
      </c>
      <c r="H12" s="163" t="s">
        <v>247</v>
      </c>
      <c r="I12" s="163" t="s">
        <v>247</v>
      </c>
    </row>
    <row r="13" spans="1:13" s="166" customFormat="1" ht="29.25" customHeight="1" thickTop="1" thickBot="1" x14ac:dyDescent="0.25">
      <c r="A13" s="161" t="s">
        <v>136</v>
      </c>
      <c r="B13" s="161" t="s">
        <v>81</v>
      </c>
      <c r="C13" s="162" t="s">
        <v>248</v>
      </c>
      <c r="D13" s="163" t="s">
        <v>248</v>
      </c>
      <c r="E13" s="162" t="s">
        <v>137</v>
      </c>
      <c r="F13" s="162" t="s">
        <v>137</v>
      </c>
      <c r="G13" s="162" t="s">
        <v>137</v>
      </c>
      <c r="H13" s="162" t="s">
        <v>137</v>
      </c>
      <c r="I13" s="162" t="s">
        <v>137</v>
      </c>
    </row>
    <row r="14" spans="1:13" s="166" customFormat="1" ht="29.25" customHeight="1" thickTop="1" thickBot="1" x14ac:dyDescent="0.25">
      <c r="A14" s="161" t="s">
        <v>138</v>
      </c>
      <c r="B14" s="161" t="s">
        <v>83</v>
      </c>
      <c r="C14" s="162" t="s">
        <v>249</v>
      </c>
      <c r="D14" s="163" t="s">
        <v>250</v>
      </c>
      <c r="E14" s="163" t="s">
        <v>250</v>
      </c>
      <c r="F14" s="163" t="s">
        <v>250</v>
      </c>
      <c r="G14" s="163" t="s">
        <v>250</v>
      </c>
      <c r="H14" s="163" t="s">
        <v>250</v>
      </c>
      <c r="I14" s="162" t="s">
        <v>137</v>
      </c>
    </row>
    <row r="15" spans="1:13" s="166" customFormat="1" ht="29.25" customHeight="1" thickTop="1" thickBot="1" x14ac:dyDescent="0.25">
      <c r="A15" s="161" t="s">
        <v>139</v>
      </c>
      <c r="B15" s="161" t="s">
        <v>87</v>
      </c>
      <c r="C15" s="162" t="s">
        <v>251</v>
      </c>
      <c r="D15" s="163" t="s">
        <v>251</v>
      </c>
      <c r="E15" s="162" t="s">
        <v>137</v>
      </c>
      <c r="F15" s="162" t="s">
        <v>137</v>
      </c>
      <c r="G15" s="162" t="s">
        <v>137</v>
      </c>
      <c r="H15" s="162" t="s">
        <v>137</v>
      </c>
      <c r="I15" s="162" t="s">
        <v>137</v>
      </c>
    </row>
    <row r="16" spans="1:13" s="166" customFormat="1" ht="29.25" customHeight="1" thickTop="1" thickBot="1" x14ac:dyDescent="0.25">
      <c r="A16" s="161" t="s">
        <v>140</v>
      </c>
      <c r="B16" s="161" t="s">
        <v>90</v>
      </c>
      <c r="C16" s="162" t="s">
        <v>252</v>
      </c>
      <c r="D16" s="163" t="s">
        <v>253</v>
      </c>
      <c r="E16" s="163" t="s">
        <v>253</v>
      </c>
      <c r="F16" s="163" t="s">
        <v>253</v>
      </c>
      <c r="G16" s="163" t="s">
        <v>254</v>
      </c>
      <c r="H16" s="162" t="s">
        <v>137</v>
      </c>
      <c r="I16" s="162" t="s">
        <v>137</v>
      </c>
    </row>
    <row r="17" spans="1:9" s="166" customFormat="1" ht="29.25" customHeight="1" thickTop="1" thickBot="1" x14ac:dyDescent="0.25">
      <c r="A17" s="161" t="s">
        <v>141</v>
      </c>
      <c r="B17" s="161" t="s">
        <v>127</v>
      </c>
      <c r="C17" s="162" t="s">
        <v>255</v>
      </c>
      <c r="D17" s="163" t="s">
        <v>256</v>
      </c>
      <c r="E17" s="163" t="s">
        <v>256</v>
      </c>
      <c r="F17" s="163" t="s">
        <v>256</v>
      </c>
      <c r="G17" s="163" t="s">
        <v>256</v>
      </c>
      <c r="H17" s="163" t="s">
        <v>256</v>
      </c>
      <c r="I17" s="162" t="s">
        <v>137</v>
      </c>
    </row>
    <row r="18" spans="1:9" s="166" customFormat="1" ht="29.25" customHeight="1" thickTop="1" thickBot="1" x14ac:dyDescent="0.25">
      <c r="A18" s="161" t="s">
        <v>142</v>
      </c>
      <c r="B18" s="161" t="s">
        <v>109</v>
      </c>
      <c r="C18" s="162" t="s">
        <v>257</v>
      </c>
      <c r="D18" s="163" t="s">
        <v>258</v>
      </c>
      <c r="E18" s="163" t="s">
        <v>258</v>
      </c>
      <c r="F18" s="163" t="s">
        <v>258</v>
      </c>
      <c r="G18" s="163" t="s">
        <v>258</v>
      </c>
      <c r="H18" s="163" t="s">
        <v>258</v>
      </c>
      <c r="I18" s="162" t="s">
        <v>137</v>
      </c>
    </row>
    <row r="19" spans="1:9" s="166" customFormat="1" ht="29.25" customHeight="1" thickTop="1" x14ac:dyDescent="0.2">
      <c r="A19" s="161" t="s">
        <v>143</v>
      </c>
      <c r="B19" s="161" t="s">
        <v>144</v>
      </c>
      <c r="C19" s="162" t="s">
        <v>259</v>
      </c>
      <c r="D19" s="162" t="s">
        <v>137</v>
      </c>
      <c r="E19" s="162" t="s">
        <v>137</v>
      </c>
      <c r="F19" s="162" t="s">
        <v>137</v>
      </c>
      <c r="G19" s="162" t="s">
        <v>137</v>
      </c>
      <c r="H19" s="162" t="s">
        <v>137</v>
      </c>
      <c r="I19" s="162" t="s">
        <v>137</v>
      </c>
    </row>
    <row r="20" spans="1:9" s="166" customFormat="1" ht="29.25" customHeight="1" x14ac:dyDescent="0.2">
      <c r="A20" s="161" t="s">
        <v>145</v>
      </c>
      <c r="B20" s="161" t="s">
        <v>146</v>
      </c>
      <c r="C20" s="162" t="s">
        <v>260</v>
      </c>
      <c r="D20" s="162" t="s">
        <v>137</v>
      </c>
      <c r="E20" s="162" t="s">
        <v>137</v>
      </c>
      <c r="F20" s="162" t="s">
        <v>137</v>
      </c>
      <c r="G20" s="162" t="s">
        <v>137</v>
      </c>
      <c r="H20" s="162" t="s">
        <v>137</v>
      </c>
      <c r="I20" s="162" t="s">
        <v>137</v>
      </c>
    </row>
    <row r="21" spans="1:9" s="166" customFormat="1" ht="29.25" customHeight="1" x14ac:dyDescent="0.2">
      <c r="A21" s="161" t="s">
        <v>147</v>
      </c>
      <c r="B21" s="161" t="s">
        <v>101</v>
      </c>
      <c r="C21" s="162" t="s">
        <v>261</v>
      </c>
      <c r="D21" s="162" t="s">
        <v>137</v>
      </c>
      <c r="E21" s="162" t="s">
        <v>137</v>
      </c>
      <c r="F21" s="162" t="s">
        <v>137</v>
      </c>
      <c r="G21" s="162" t="s">
        <v>137</v>
      </c>
      <c r="H21" s="162" t="s">
        <v>137</v>
      </c>
      <c r="I21" s="162" t="s">
        <v>137</v>
      </c>
    </row>
    <row r="22" spans="1:9" s="166" customFormat="1" ht="29.25" customHeight="1" thickBot="1" x14ac:dyDescent="0.25">
      <c r="A22" s="161" t="s">
        <v>148</v>
      </c>
      <c r="B22" s="161" t="s">
        <v>103</v>
      </c>
      <c r="C22" s="162" t="s">
        <v>262</v>
      </c>
      <c r="D22" s="162" t="s">
        <v>137</v>
      </c>
      <c r="E22" s="163" t="s">
        <v>263</v>
      </c>
      <c r="F22" s="163" t="s">
        <v>263</v>
      </c>
      <c r="G22" s="163" t="s">
        <v>263</v>
      </c>
      <c r="H22" s="163" t="s">
        <v>263</v>
      </c>
      <c r="I22" s="163" t="s">
        <v>263</v>
      </c>
    </row>
    <row r="23" spans="1:9" s="166" customFormat="1" ht="29.25" customHeight="1" thickTop="1" thickBot="1" x14ac:dyDescent="0.25">
      <c r="A23" s="161" t="s">
        <v>149</v>
      </c>
      <c r="B23" s="161" t="s">
        <v>150</v>
      </c>
      <c r="C23" s="162" t="s">
        <v>264</v>
      </c>
      <c r="D23" s="163" t="s">
        <v>265</v>
      </c>
      <c r="E23" s="163" t="s">
        <v>265</v>
      </c>
      <c r="F23" s="163" t="s">
        <v>266</v>
      </c>
      <c r="G23" s="163" t="s">
        <v>266</v>
      </c>
      <c r="H23" s="163" t="s">
        <v>266</v>
      </c>
      <c r="I23" s="163" t="s">
        <v>266</v>
      </c>
    </row>
    <row r="24" spans="1:9" s="166" customFormat="1" ht="29.25" customHeight="1" thickTop="1" x14ac:dyDescent="0.2">
      <c r="A24" s="425" t="s">
        <v>151</v>
      </c>
      <c r="B24" s="425"/>
      <c r="C24" s="165"/>
      <c r="D24" s="164" t="s">
        <v>267</v>
      </c>
      <c r="E24" s="164" t="s">
        <v>152</v>
      </c>
      <c r="F24" s="164" t="s">
        <v>153</v>
      </c>
      <c r="G24" s="164" t="s">
        <v>154</v>
      </c>
      <c r="H24" s="164" t="s">
        <v>155</v>
      </c>
      <c r="I24" s="164" t="s">
        <v>156</v>
      </c>
    </row>
    <row r="25" spans="1:9" s="166" customFormat="1" ht="29.25" customHeight="1" x14ac:dyDescent="0.2">
      <c r="A25" s="425" t="s">
        <v>157</v>
      </c>
      <c r="B25" s="425"/>
      <c r="C25" s="165"/>
      <c r="D25" s="167">
        <v>322346.21000000002</v>
      </c>
      <c r="E25" s="167">
        <v>334564.05</v>
      </c>
      <c r="F25" s="167">
        <v>336704.16</v>
      </c>
      <c r="G25" s="167">
        <v>300124.65999999997</v>
      </c>
      <c r="H25" s="167">
        <v>274048.06</v>
      </c>
      <c r="I25" s="167">
        <v>82274.710000000006</v>
      </c>
    </row>
    <row r="26" spans="1:9" s="166" customFormat="1" ht="29.25" customHeight="1" x14ac:dyDescent="0.2">
      <c r="A26" s="425" t="s">
        <v>158</v>
      </c>
      <c r="B26" s="425"/>
      <c r="C26" s="165"/>
      <c r="D26" s="164" t="s">
        <v>267</v>
      </c>
      <c r="E26" s="164" t="s">
        <v>159</v>
      </c>
      <c r="F26" s="164" t="s">
        <v>160</v>
      </c>
      <c r="G26" s="164" t="s">
        <v>161</v>
      </c>
      <c r="H26" s="164" t="s">
        <v>162</v>
      </c>
      <c r="I26" s="164" t="s">
        <v>163</v>
      </c>
    </row>
    <row r="27" spans="1:9" s="166" customFormat="1" ht="29.25" customHeight="1" x14ac:dyDescent="0.2">
      <c r="A27" s="425" t="s">
        <v>164</v>
      </c>
      <c r="B27" s="425"/>
      <c r="C27" s="165"/>
      <c r="D27" s="167">
        <v>322346.2</v>
      </c>
      <c r="E27" s="167">
        <v>656910.26</v>
      </c>
      <c r="F27" s="167">
        <v>993614.42</v>
      </c>
      <c r="G27" s="167">
        <v>1293739.08</v>
      </c>
      <c r="H27" s="167">
        <v>1567787.14</v>
      </c>
      <c r="I27" s="167">
        <v>1650061.85</v>
      </c>
    </row>
    <row r="28" spans="1:9" x14ac:dyDescent="0.2">
      <c r="A28" s="14"/>
      <c r="B28" s="14"/>
      <c r="C28" s="14"/>
      <c r="D28" s="14"/>
      <c r="E28" s="14"/>
      <c r="F28" s="13"/>
      <c r="G28" s="13"/>
      <c r="H28" s="13"/>
      <c r="I28" s="13"/>
    </row>
    <row r="29" spans="1:9" s="13" customFormat="1" ht="15" x14ac:dyDescent="0.2">
      <c r="B29" s="143"/>
      <c r="C29" s="143"/>
      <c r="D29" s="143"/>
      <c r="E29" s="21"/>
      <c r="F29" s="143"/>
      <c r="G29" s="143"/>
    </row>
    <row r="30" spans="1:9" s="13" customFormat="1" ht="18" x14ac:dyDescent="0.2">
      <c r="B30" s="143"/>
      <c r="C30" s="17" t="s">
        <v>5</v>
      </c>
      <c r="D30" s="310" t="str">
        <f>DADOS!C8</f>
        <v>Eng.ª Civil Flávia Cristina Barbosa</v>
      </c>
      <c r="E30" s="310"/>
      <c r="F30" s="310"/>
      <c r="G30" s="149"/>
    </row>
    <row r="31" spans="1:9" s="13" customFormat="1" ht="18.75" x14ac:dyDescent="0.2">
      <c r="B31" s="143"/>
      <c r="C31" s="17"/>
      <c r="D31" s="311" t="str">
        <f>"CREA: "&amp;DADOS!C9</f>
        <v>CREA: MG- 187.842/D</v>
      </c>
      <c r="E31" s="311"/>
      <c r="F31" s="311"/>
      <c r="G31" s="149"/>
      <c r="H31" s="94"/>
    </row>
    <row r="32" spans="1:9" s="13" customFormat="1" ht="15.75" x14ac:dyDescent="0.2">
      <c r="B32" s="143"/>
      <c r="C32" s="1"/>
      <c r="D32" s="1"/>
      <c r="E32" s="125"/>
      <c r="F32" s="143"/>
      <c r="G32" s="143"/>
    </row>
    <row r="33" spans="2:7" s="13" customFormat="1" x14ac:dyDescent="0.2">
      <c r="B33" s="143"/>
      <c r="C33" s="143"/>
      <c r="D33" s="143"/>
      <c r="E33" s="143"/>
      <c r="F33" s="143"/>
      <c r="G33" s="143"/>
    </row>
    <row r="34" spans="2:7" s="13" customFormat="1" x14ac:dyDescent="0.2"/>
  </sheetData>
  <mergeCells count="14">
    <mergeCell ref="A8:I8"/>
    <mergeCell ref="A9:I9"/>
    <mergeCell ref="D30:F30"/>
    <mergeCell ref="D31:F31"/>
    <mergeCell ref="B4:E6"/>
    <mergeCell ref="A24:B24"/>
    <mergeCell ref="A25:B25"/>
    <mergeCell ref="A26:B26"/>
    <mergeCell ref="A27:B27"/>
    <mergeCell ref="A1:G2"/>
    <mergeCell ref="A3:A6"/>
    <mergeCell ref="F3:G6"/>
    <mergeCell ref="H4:I4"/>
    <mergeCell ref="B3:E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31</vt:i4>
      </vt:variant>
    </vt:vector>
  </HeadingPairs>
  <TitlesOfParts>
    <vt:vector size="48" baseType="lpstr">
      <vt:lpstr>Planilha1</vt:lpstr>
      <vt:lpstr>DADOS</vt:lpstr>
      <vt:lpstr>MEMORIA DE CALCULO</vt:lpstr>
      <vt:lpstr>ORÇAMENTO FINAL</vt:lpstr>
      <vt:lpstr>CURVA ABC</vt:lpstr>
      <vt:lpstr>COMPOSIÇÃO</vt:lpstr>
      <vt:lpstr>CRONOGRAMA PARA 5 MESES</vt:lpstr>
      <vt:lpstr>COTAÇÕES</vt:lpstr>
      <vt:lpstr>CRONOGRAMA PARA 6 MESES</vt:lpstr>
      <vt:lpstr>CRONOGRAMA PARA 3 MESES</vt:lpstr>
      <vt:lpstr>CRONOGRAMA PARA 4 MESES</vt:lpstr>
      <vt:lpstr>CRONOGRAMA PARA 7 MESES</vt:lpstr>
      <vt:lpstr>CRONOGRAMA PARA 8 MESES</vt:lpstr>
      <vt:lpstr>CRONOGRAMA PARA 9 MESES</vt:lpstr>
      <vt:lpstr>CRONOGRAMA PARA 10 MESES</vt:lpstr>
      <vt:lpstr>CRONOGRAMA PARA 11 MESES</vt:lpstr>
      <vt:lpstr>CRONOGRAMA PARA 12 MESES</vt:lpstr>
      <vt:lpstr>COMPOSIÇÃO!Area_de_impressao</vt:lpstr>
      <vt:lpstr>COTAÇÕES!Area_de_impressao</vt:lpstr>
      <vt:lpstr>'CRONOGRAMA PARA 10 MESES'!Area_de_impressao</vt:lpstr>
      <vt:lpstr>'CRONOGRAMA PARA 11 MESES'!Area_de_impressao</vt:lpstr>
      <vt:lpstr>'CRONOGRAMA PARA 12 MESES'!Area_de_impressao</vt:lpstr>
      <vt:lpstr>'CRONOGRAMA PARA 3 MESES'!Area_de_impressao</vt:lpstr>
      <vt:lpstr>'CRONOGRAMA PARA 4 MESES'!Area_de_impressao</vt:lpstr>
      <vt:lpstr>'CRONOGRAMA PARA 5 MESES'!Area_de_impressao</vt:lpstr>
      <vt:lpstr>'CRONOGRAMA PARA 6 MESES'!Area_de_impressao</vt:lpstr>
      <vt:lpstr>'CRONOGRAMA PARA 7 MESES'!Area_de_impressao</vt:lpstr>
      <vt:lpstr>'CRONOGRAMA PARA 8 MESES'!Area_de_impressao</vt:lpstr>
      <vt:lpstr>'CRONOGRAMA PARA 9 MESES'!Area_de_impressao</vt:lpstr>
      <vt:lpstr>'CURVA ABC'!Area_de_impressao</vt:lpstr>
      <vt:lpstr>DADOS!Area_de_impressao</vt:lpstr>
      <vt:lpstr>'MEMORIA DE CALCULO'!Area_de_impressao</vt:lpstr>
      <vt:lpstr>'ORÇAMENTO FINAL'!Area_de_impressao</vt:lpstr>
      <vt:lpstr>COMPOSIÇÃO!Titulos_de_impressao</vt:lpstr>
      <vt:lpstr>COTAÇÕES!Titulos_de_impressao</vt:lpstr>
      <vt:lpstr>'CRONOGRAMA PARA 10 MESES'!Titulos_de_impressao</vt:lpstr>
      <vt:lpstr>'CRONOGRAMA PARA 11 MESES'!Titulos_de_impressao</vt:lpstr>
      <vt:lpstr>'CRONOGRAMA PARA 12 MESES'!Titulos_de_impressao</vt:lpstr>
      <vt:lpstr>'CRONOGRAMA PARA 3 MESES'!Titulos_de_impressao</vt:lpstr>
      <vt:lpstr>'CRONOGRAMA PARA 4 MESES'!Titulos_de_impressao</vt:lpstr>
      <vt:lpstr>'CRONOGRAMA PARA 5 MESES'!Titulos_de_impressao</vt:lpstr>
      <vt:lpstr>'CRONOGRAMA PARA 6 MESES'!Titulos_de_impressao</vt:lpstr>
      <vt:lpstr>'CRONOGRAMA PARA 7 MESES'!Titulos_de_impressao</vt:lpstr>
      <vt:lpstr>'CRONOGRAMA PARA 8 MESES'!Titulos_de_impressao</vt:lpstr>
      <vt:lpstr>'CRONOGRAMA PARA 9 MESES'!Titulos_de_impressao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2023-05-08T16:34:52Z</cp:lastPrinted>
  <dcterms:created xsi:type="dcterms:W3CDTF">2021-07-05T20:11:43Z</dcterms:created>
  <dcterms:modified xsi:type="dcterms:W3CDTF">2023-05-08T16:35:42Z</dcterms:modified>
</cp:coreProperties>
</file>